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erouach\Desktop\Catalogues LN 2015\Catalogues 2015\Genie civil &amp; Architecture 2015\"/>
    </mc:Choice>
  </mc:AlternateContent>
  <bookViews>
    <workbookView xWindow="360" yWindow="345" windowWidth="19440" windowHeight="11280" activeTab="1"/>
  </bookViews>
  <sheets>
    <sheet name="LE MONITEUR" sheetId="1" r:id="rId1"/>
    <sheet name="AFNOR" sheetId="3" r:id="rId2"/>
    <sheet name="DUNOD" sheetId="2" r:id="rId3"/>
  </sheets>
  <definedNames>
    <definedName name="_xlnm._FilterDatabase" localSheetId="0" hidden="1">'LE MONITEUR'!$A$2:$H$173</definedName>
  </definedNames>
  <calcPr calcId="152511"/>
</workbook>
</file>

<file path=xl/calcChain.xml><?xml version="1.0" encoding="utf-8"?>
<calcChain xmlns="http://schemas.openxmlformats.org/spreadsheetml/2006/main">
  <c r="F161" i="1" l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173" i="1"/>
  <c r="F172" i="1"/>
  <c r="F171" i="1"/>
  <c r="F170" i="1"/>
  <c r="F169" i="1"/>
  <c r="F168" i="1"/>
  <c r="F167" i="1"/>
  <c r="F166" i="1"/>
  <c r="F165" i="1"/>
  <c r="F164" i="1"/>
  <c r="F163" i="1"/>
  <c r="F162" i="1"/>
</calcChain>
</file>

<file path=xl/sharedStrings.xml><?xml version="1.0" encoding="utf-8"?>
<sst xmlns="http://schemas.openxmlformats.org/spreadsheetml/2006/main" count="1147" uniqueCount="447">
  <si>
    <t>AMC N  235 SEPTEMBRE 2014</t>
  </si>
  <si>
    <t>LE MONITEUR</t>
  </si>
  <si>
    <t xml:space="preserve">AMC                                               </t>
  </si>
  <si>
    <t>AMC HORS SERIE MAISONS INDIVIDUELLES GROUPEES</t>
  </si>
  <si>
    <t>AMC N  234 JUIN JUILLET 2014</t>
  </si>
  <si>
    <t>DETAILS DE MAISONS CONTEMPORAINES</t>
  </si>
  <si>
    <t>MCLEOD-V</t>
  </si>
  <si>
    <t xml:space="preserve">HORS-COLLECTION                                   </t>
  </si>
  <si>
    <t>AMC HORS SERIE PROXIMITES</t>
  </si>
  <si>
    <t>AMC N  233 MAI 2014</t>
  </si>
  <si>
    <t>DETAILS D AMENAGEMENTS DE BUREAUX</t>
  </si>
  <si>
    <t>PLUNKETT-D REID-O</t>
  </si>
  <si>
    <t>AMC N 232 AVRIL 2014</t>
  </si>
  <si>
    <t>AMC N  231 MARS 2014</t>
  </si>
  <si>
    <t>CAMPUS LA MAISON SUR MESURE</t>
  </si>
  <si>
    <t>RABIN-D</t>
  </si>
  <si>
    <t>AMC ANNUEL N 230 FEVRIER 2014</t>
  </si>
  <si>
    <t>AMC ANNUEL N 229 JANVIER 2014</t>
  </si>
  <si>
    <t>LA MAISON SUR MESURE</t>
  </si>
  <si>
    <t>RE-AMENAGER LES REZ DE CHAUSSEE DE LA VILLE</t>
  </si>
  <si>
    <t>MASBOUNGI-A</t>
  </si>
  <si>
    <t xml:space="preserve">PROJET URBAIN                                     </t>
  </si>
  <si>
    <t>AMENAGER LA VILLE PAR LA CULTURE ET TOURISME</t>
  </si>
  <si>
    <t>GRAVARI-BARBAS-M</t>
  </si>
  <si>
    <t xml:space="preserve">VILLE-AMENAGEMENT                                 </t>
  </si>
  <si>
    <t>PROJETS URBAINS DURABLES STRATEGIES</t>
  </si>
  <si>
    <t>L ARCHITECTURE ECOLOGIQUE DE VORARLBERG</t>
  </si>
  <si>
    <t>FAIRE VILLE AVEC LES LOTISSEMENTS</t>
  </si>
  <si>
    <t>L HABITAT DES PERSONNES AGEES</t>
  </si>
  <si>
    <t>DEHAN-P</t>
  </si>
  <si>
    <t xml:space="preserve">TECHNIQUES DE CONCEPTION                          </t>
  </si>
  <si>
    <t>GUIDE FLEURISSEMENT COMMUNES</t>
  </si>
  <si>
    <t xml:space="preserve">GUIDES TECHNIQUES                                 </t>
  </si>
  <si>
    <t>ARCHITECTURES DURABLES</t>
  </si>
  <si>
    <t>CONTAL-M.H REVEDIN-J</t>
  </si>
  <si>
    <t>DETAILS PAYSAGES CONTEMPORAINS</t>
  </si>
  <si>
    <t>CATALOGUE C. DE PORTZAMPARC</t>
  </si>
  <si>
    <t>TRELCAT</t>
  </si>
  <si>
    <t>MAISONS DU MONDE</t>
  </si>
  <si>
    <t>LENCLOS-D J.P</t>
  </si>
  <si>
    <t xml:space="preserve">COULEURS                                          </t>
  </si>
  <si>
    <t>LE MUSEE DU QUAI BRANLY</t>
  </si>
  <si>
    <t>COLLECTIF</t>
  </si>
  <si>
    <t>LE PROJET URBAIN EN TEMPS DE CRISE LISBONNE</t>
  </si>
  <si>
    <t>REHABILITATION ENERGETIQUE DES LOGEMENTS</t>
  </si>
  <si>
    <t>CHARLOT-VALDIEUR-C</t>
  </si>
  <si>
    <t>CAMPUS L URBANISME DURABLE</t>
  </si>
  <si>
    <t>CHARLOT-VALDIEU OUTREQUI</t>
  </si>
  <si>
    <t>L URBANISME DURABLE</t>
  </si>
  <si>
    <t>CONCEVOIR ET CONSTRUIRE UNE BIBLIOTHEQUE</t>
  </si>
  <si>
    <t>MINISTERE DE LA CULTURE</t>
  </si>
  <si>
    <t>100 LOGEMENTS COLLECTIFS XXEME</t>
  </si>
  <si>
    <t>FRENCH-H</t>
  </si>
  <si>
    <t xml:space="preserve">PLANS COUPES ELEVATIONS                           </t>
  </si>
  <si>
    <t>100 BATIMENTS MAJEURS 21EME SIECLE</t>
  </si>
  <si>
    <t>ROB-G</t>
  </si>
  <si>
    <t>100 MAISONS CELEBRES XXEME S</t>
  </si>
  <si>
    <t>DAVIS-C</t>
  </si>
  <si>
    <t>CODE JUSTICE ADMINISTRATIVE</t>
  </si>
  <si>
    <t>CHABANOL-D</t>
  </si>
  <si>
    <t xml:space="preserve">CODES                                             </t>
  </si>
  <si>
    <t>GESTION FINANCIERE COLLECTIVITES TERRITORIA.</t>
  </si>
  <si>
    <t>KLOPFER-M</t>
  </si>
  <si>
    <t xml:space="preserve">METHODES                                          </t>
  </si>
  <si>
    <t>COMPRENDRE FINANCES PUBLIQUES</t>
  </si>
  <si>
    <t>LE MEUR-Y</t>
  </si>
  <si>
    <t>PARTENARIATS PUBLIC-PRIVE MONTAGE CONTRACTUEL</t>
  </si>
  <si>
    <t>SYMCHOWICZ-N</t>
  </si>
  <si>
    <t xml:space="preserve">ESSENTIELS EXPERTS                                </t>
  </si>
  <si>
    <t>LE BUDGET LOCAL EN PRATIQUE</t>
  </si>
  <si>
    <t>SOTTOU  PICARD</t>
  </si>
  <si>
    <t xml:space="preserve">GUIDES                                            </t>
  </si>
  <si>
    <t>ACCESSION PROPRIETE LOGEMENT</t>
  </si>
  <si>
    <t>BLANCHARD-M CHAUMONT-M</t>
  </si>
  <si>
    <t>TRAITE DE DROIT DES ENQUETES PUBLIQUES</t>
  </si>
  <si>
    <t>HELIN-JC HOSTIOU-R</t>
  </si>
  <si>
    <t xml:space="preserve">référence Juridique                               </t>
  </si>
  <si>
    <t>MONTAGE SUIVI OPERATIONS IMMOBILIE.ENTREPRISE</t>
  </si>
  <si>
    <t>TRAITE DE L EXPROPRIATION DES BIENS</t>
  </si>
  <si>
    <t>HUYGHE-M</t>
  </si>
  <si>
    <t>DAUH 2014</t>
  </si>
  <si>
    <t>OUTILS SECURISER CONTRAT DE MAINTENANCE</t>
  </si>
  <si>
    <t>ADDA-D SISSUNG-M</t>
  </si>
  <si>
    <t>FISCALITE IMMOBILIERE</t>
  </si>
  <si>
    <t>PEREZ MAS-I LUBIN-JJ</t>
  </si>
  <si>
    <t>MENER UNE OPERATION D AMENAGEMENT</t>
  </si>
  <si>
    <t>SEVINO-A POETTE-O</t>
  </si>
  <si>
    <t>ETUDE D IMPACT ENVIRONNEMENTAL</t>
  </si>
  <si>
    <t>GARANCHER-T</t>
  </si>
  <si>
    <t>TRAITE RESPONSABILITE CONSTRUCTEURS</t>
  </si>
  <si>
    <t>CASTON-A AJACCIO-FX PORTE</t>
  </si>
  <si>
    <t>DROIT DE L URBANISME</t>
  </si>
  <si>
    <t>JEGOUZO-Y</t>
  </si>
  <si>
    <t>EXPERTISE CONSTRUCTION 2EME ED.</t>
  </si>
  <si>
    <t>ALAUME-P BAUDIN-O</t>
  </si>
  <si>
    <t>NOUVEAU REGIME DES DIVISIONS FONCIERES</t>
  </si>
  <si>
    <t>PERIGNON-S</t>
  </si>
  <si>
    <t>TRAITE DE L EVALUATION DES BIENS 12 ED.</t>
  </si>
  <si>
    <t>DROIT FINANCEMENT LOGEMENT SOCIAL</t>
  </si>
  <si>
    <t>SOLER-COUTEAUX LAVIELE</t>
  </si>
  <si>
    <t>TRAITE DES BAUX COMMERCIAUX</t>
  </si>
  <si>
    <t>BLATTER-J.P</t>
  </si>
  <si>
    <t xml:space="preserve">REFERENCE TECHNIQUE                               </t>
  </si>
  <si>
    <t>L ASSURANCE CONSTRUCTION</t>
  </si>
  <si>
    <t>PORTE CASTON AJACICIO</t>
  </si>
  <si>
    <t>PLAN LOCAL D URBANISME 4E</t>
  </si>
  <si>
    <t>HERCE</t>
  </si>
  <si>
    <t>PREVENIR DECHETS DE CHANTIER</t>
  </si>
  <si>
    <t>ADEME</t>
  </si>
  <si>
    <t>SITES ET SOLS POLLUES</t>
  </si>
  <si>
    <t>BOIVIN-JP DEFRADAS-F</t>
  </si>
  <si>
    <t>PRATIQUE DU CCAG-TRAVAUX 4EME ED.</t>
  </si>
  <si>
    <t>BOUDRAND-P</t>
  </si>
  <si>
    <t>DELEGATION DE SERVICE PUBLIC</t>
  </si>
  <si>
    <t>WEYER-L</t>
  </si>
  <si>
    <t>CODE COMMENTE MARCHES PUBLICS</t>
  </si>
  <si>
    <t>CHARREL-N GUIBAL-M</t>
  </si>
  <si>
    <t>CCAG TRAVAUX COMMENTE</t>
  </si>
  <si>
    <t>CHARREL-N</t>
  </si>
  <si>
    <t>EXECUTION MARCHES PUBLICS</t>
  </si>
  <si>
    <t>SERR-F MARTINEZ-B</t>
  </si>
  <si>
    <t>LOI MOP</t>
  </si>
  <si>
    <t>GRANGE-C</t>
  </si>
  <si>
    <t>COMPRENDRE SIMPLEMENT LES MARCHES PUBLICS</t>
  </si>
  <si>
    <t>DE BAECKE-P</t>
  </si>
  <si>
    <t xml:space="preserve">COMPRENDRE                                        </t>
  </si>
  <si>
    <t>PRECIS DU DROIT DES MARCHES PUBLICS</t>
  </si>
  <si>
    <t>BRACONNIER-S</t>
  </si>
  <si>
    <t>LE GUIDE OPERATIONNEL PPP 3EME ED.</t>
  </si>
  <si>
    <t>BERGERE-F</t>
  </si>
  <si>
    <t>LA NEUTRONIQUE - VERSION FRANCAISE</t>
  </si>
  <si>
    <t>CEA SACLAY</t>
  </si>
  <si>
    <t xml:space="preserve">MONOGRAPHIES DEN/CEA                              </t>
  </si>
  <si>
    <t>CONCEVOIR ET CONSTRUIRE DES LOGEMENTS SOCIAUX</t>
  </si>
  <si>
    <t>PLATZER--M</t>
  </si>
  <si>
    <t xml:space="preserve">CONCEVOIR ET CONSTRUIRE                           </t>
  </si>
  <si>
    <t>CONCEVOIR ET CONSTRUIRE ECOLE</t>
  </si>
  <si>
    <t>DONTENWILLE-F ANTONIN-S</t>
  </si>
  <si>
    <t>LES ECOQUARTIERS DE FRIBOURG</t>
  </si>
  <si>
    <t>MAYER-A</t>
  </si>
  <si>
    <t>REUSSIR PLANIFICATION ET AMENAGEMENT DURABLE</t>
  </si>
  <si>
    <t>REGLEMENT SECURITE INCENDIE DES ERP VOL.1</t>
  </si>
  <si>
    <t>REGLEMENT SECURITE INCENDIE DES ERP VOL.2</t>
  </si>
  <si>
    <t>REGLEMENT SECURITE INCENDIE DES ERP VOL.3</t>
  </si>
  <si>
    <t>CONCEVOIR ET EVALUER UN PROJET ECOQUARTIER</t>
  </si>
  <si>
    <t>CHARLOT-VALDIEU-C</t>
  </si>
  <si>
    <t>ACCESSIBILITE BATIMENTS PERSONNES HANDICAPEES</t>
  </si>
  <si>
    <t>LE BLOAS-C</t>
  </si>
  <si>
    <t xml:space="preserve">Mémento                                           </t>
  </si>
  <si>
    <t>CAMPUS REGLEMENT SECURIT.INCENDI.BATIMEN</t>
  </si>
  <si>
    <t>DU-BELLAY-JC</t>
  </si>
  <si>
    <t>REGLEMENT SECURITE INCENDIE</t>
  </si>
  <si>
    <t>DU BELLAY-J.C</t>
  </si>
  <si>
    <t>HANDICAP ET CONSTRUCTION 9EME ED.</t>
  </si>
  <si>
    <t>GROSBOIS-L.P</t>
  </si>
  <si>
    <t>REGLEMENT DE SECURITE INCENDIE</t>
  </si>
  <si>
    <t>ASSAINISSEMENT AUTONOME2ED.</t>
  </si>
  <si>
    <t>BRIGAND-S</t>
  </si>
  <si>
    <t xml:space="preserve">MEMENTO ILLUSTRE                                  </t>
  </si>
  <si>
    <t>COMPRENDRE SIMPLEMENT TECHNIQUES CONCEPTION</t>
  </si>
  <si>
    <t>SILVER-P MCLEAN-W</t>
  </si>
  <si>
    <t>ECLAIRAGE DES ESPACES PUBLICS</t>
  </si>
  <si>
    <t>COUILLET-R</t>
  </si>
  <si>
    <t xml:space="preserve">Guide des bonnes pratiques                        </t>
  </si>
  <si>
    <t>CALCULS DES SURFACES REGLEMENTAIRES</t>
  </si>
  <si>
    <t>GOUJON-Y</t>
  </si>
  <si>
    <t>GUIDE TECHNIQUE AMIANTE BATIMEETS</t>
  </si>
  <si>
    <t>BRASSENS-P TOURON-M</t>
  </si>
  <si>
    <t xml:space="preserve">Expertise technique                               </t>
  </si>
  <si>
    <t>INSTALLATIONS ELECTRIQUES DOMESTIQUES</t>
  </si>
  <si>
    <t>BOUTEVEILLE-U</t>
  </si>
  <si>
    <t>CAMPUS COMPRENDRE SIMPLEMENT ACOUSTIQUE BATIM</t>
  </si>
  <si>
    <t>MAINTENANCE DES BATIMENTS FICHES PRATIQUES</t>
  </si>
  <si>
    <t>SOYER-I</t>
  </si>
  <si>
    <t>CAMPUS ENDUITS SUR SUPPORTS</t>
  </si>
  <si>
    <t>CAMPUS THEORIE PRATIQUE GEOTEC</t>
  </si>
  <si>
    <t>PLUMELLE-C</t>
  </si>
  <si>
    <t>CAMPUS REUSSIR L ACOUSTIQUE D UN BATIMENT</t>
  </si>
  <si>
    <t>HAMAYON-L</t>
  </si>
  <si>
    <t>CAMPUS TOITURE REVETEMENT D ETANCHEITE</t>
  </si>
  <si>
    <t>COMPRENDRE SIMPLEMENT ACOUSTIQUE BATIMENTS</t>
  </si>
  <si>
    <t>CAMPUS COUT GLOBAL DES BATIMENTS OPERATION</t>
  </si>
  <si>
    <t>CHARLOT-VALDIEU-C OUTREQU</t>
  </si>
  <si>
    <t>CAMPUS MISE EN OEUVRE DU BETON</t>
  </si>
  <si>
    <t>GUEGAN-C</t>
  </si>
  <si>
    <t>REGLES PROFESSIONNELLES CONSTRUCTION PAILLE</t>
  </si>
  <si>
    <t>RFCP</t>
  </si>
  <si>
    <t>VOIRIES ET RESEAUX DIVERS</t>
  </si>
  <si>
    <t>FORMULAIRE CONSTRUCTION METALLIQUE</t>
  </si>
  <si>
    <t>MAITRE-P</t>
  </si>
  <si>
    <t>BATIPRIX 2014 - LE PACK COMPLET</t>
  </si>
  <si>
    <t>BATIPRIX</t>
  </si>
  <si>
    <t xml:space="preserve">BATIPRIX                                          </t>
  </si>
  <si>
    <t>BATIPRIX 2014 VOL.1-GROS OEUVRE PLATRERIE RAV</t>
  </si>
  <si>
    <t>BATIPRIX 2014 VOL.2-VRD ESPACES VERTS</t>
  </si>
  <si>
    <t>BATIPRIX 2014 VOL.3-MENUISERIE EXT.VITRERIE</t>
  </si>
  <si>
    <t>BATIPRIX 2014 VOL.5-MENUISERIE AGENCEMENT</t>
  </si>
  <si>
    <t>BATIPRIX 2014 VOL.6-ETANCHEITE CHARPENTE COUV</t>
  </si>
  <si>
    <t>BATIPRIX 2014 VOL.7-CHAUFFAGE PLOMBERIE VENTI</t>
  </si>
  <si>
    <t>BATIPRIX 2014 VOL.8-ELECTRICITE</t>
  </si>
  <si>
    <t>LA CONSTRUCTION EN BETON CELLULAIRE</t>
  </si>
  <si>
    <t>CONCEPTION ARCHITECTURALE ET RT 2012</t>
  </si>
  <si>
    <t>CORDIER-JP</t>
  </si>
  <si>
    <t>TOITURES AVEC REVETEMENT D ETANCHEITE</t>
  </si>
  <si>
    <t>BASES DE CALCUL STRUCTURES SELON EUROCODE 0</t>
  </si>
  <si>
    <t>GULVANESSIAN-H CALGARO-JA</t>
  </si>
  <si>
    <t>REUSSIR L ACOUSTIQUE D UN BATIMENT</t>
  </si>
  <si>
    <t>CALCUL ACTIONS SUR BATIMENTS SELON EUROCODE 1</t>
  </si>
  <si>
    <t>GULVANESSIAN-H FORMICHI-P</t>
  </si>
  <si>
    <t>COUT GLOBAT BATIMENTS ET PROJETS AMENAGEMENTS</t>
  </si>
  <si>
    <t>ENDUITS SUR SUPPORTS COMPOSES DE TERRE CRUE</t>
  </si>
  <si>
    <t>CONCEPTION MISE OEUVRE GARDE-CORPS</t>
  </si>
  <si>
    <t>FIORONI-R</t>
  </si>
  <si>
    <t>TRAITE DE BETON ARME</t>
  </si>
  <si>
    <t>PERCHAT-J</t>
  </si>
  <si>
    <t>CAMPUS TECHNIQUE BATIMENT TOUS CORPS D ETAT</t>
  </si>
  <si>
    <t>CAMPUS TRAMES VERTES URBAINES</t>
  </si>
  <si>
    <t>CLERGEAU-P BLANC-N</t>
  </si>
  <si>
    <t>CAMPUS CONSTRUIRE EN TERRE CRUE</t>
  </si>
  <si>
    <t>ZIEGERT-C ROHLNEN-U</t>
  </si>
  <si>
    <t>CAMPUS COUVERTURE</t>
  </si>
  <si>
    <t>CAMPUS DIAGNOSTIC STRUC HABITATION ANCIENNE</t>
  </si>
  <si>
    <t>FREDET-J LAURENT-JC</t>
  </si>
  <si>
    <t>CAMPUS LA CONSTRUCTION COMMENT CA MARCHE</t>
  </si>
  <si>
    <t>CAMPUS MENUISERIES EXTERIEURES</t>
  </si>
  <si>
    <t>CAMPUS PLOMBERIE GAZ FUMISTERIE</t>
  </si>
  <si>
    <t>TRAMES VERTES URBAINES</t>
  </si>
  <si>
    <t>DIAGNOSTIC STRUCTURES HABITATIONS ANCIENNE</t>
  </si>
  <si>
    <t>CONSTRUIRE EN TERRE CRUE</t>
  </si>
  <si>
    <t>ZIEGERT-C ROHNEN-U</t>
  </si>
  <si>
    <t>THEORIE PRATIQUE GEOTECHNIQUE</t>
  </si>
  <si>
    <t>MENUISERIES EXTERIEURES</t>
  </si>
  <si>
    <t>VERITAS</t>
  </si>
  <si>
    <t>CAMPUS COUT DE TRAVAUX DE BATIMENT VOL1</t>
  </si>
  <si>
    <t>CAMPUS COUT DE TRAVAUX DE BATIMENT VOL2</t>
  </si>
  <si>
    <t>CAMPUS FACADES LEGERES ET VERRIERES</t>
  </si>
  <si>
    <t>CAMPUS FACADES LOURDES</t>
  </si>
  <si>
    <t>CAMPUS REVETEMENTS DE SOLS ET DE MURS</t>
  </si>
  <si>
    <t>ASSAINISSEMENT NON COLLECTIF</t>
  </si>
  <si>
    <t>COUT TRAVAUX BATIMENT T1 GROS OEUVRE</t>
  </si>
  <si>
    <t>COUT TRAVAUX BATIMENT T2 EQUIPEMENT TECHN.</t>
  </si>
  <si>
    <t>REVETEMENTS DE SOLS ET DE MURS</t>
  </si>
  <si>
    <t>LA CONSTRUCTION   COMMENT CA MARCHE</t>
  </si>
  <si>
    <t>FACADES LEGERES EN DETAIL</t>
  </si>
  <si>
    <t>MARTIN-P</t>
  </si>
  <si>
    <t>CAMPUS DIMENSIONNEMENT STRUCTURES EURO</t>
  </si>
  <si>
    <t>RICOTIER-D</t>
  </si>
  <si>
    <t>CAMPUS VRD ET AMENAGEMENT URBAIN</t>
  </si>
  <si>
    <t>BOURRIER-R SELMI-B</t>
  </si>
  <si>
    <t>DIMENSIONNEMENT STRUCTURE BETON</t>
  </si>
  <si>
    <t>170 SEQUENCES POUR MENER UNE OPERATION</t>
  </si>
  <si>
    <t>DEBAYEY-H HAXAIRE-P</t>
  </si>
  <si>
    <t>CONDUIRE SON CHANTIER</t>
  </si>
  <si>
    <t>COUFFIGNAL-D HAXAIRE-P</t>
  </si>
  <si>
    <t>LA TECHNIQUE DU BATIMENT TOUS CORPS ETAT</t>
  </si>
  <si>
    <t>PLATZER-M MONTHARRY-D</t>
  </si>
  <si>
    <t>PRATIQUE DES VRD ET AMENAGEMENT URBAIN</t>
  </si>
  <si>
    <t>BOURRIER-R SELMI-BECHIR</t>
  </si>
  <si>
    <t>CAMPUS LA TECHNIQUE DU BATIMENT EXISTANT</t>
  </si>
  <si>
    <t>CAMPUS CARACTERISTIQ PROD CONSTRU DURAB</t>
  </si>
  <si>
    <t>TECHNIQUE BATIMENT EXISTANT</t>
  </si>
  <si>
    <t>CAMPUS GUIDE TECHNIQ DE L ASSAINISSEMENT</t>
  </si>
  <si>
    <t>SATIN-M SELMI-B BOURRIER</t>
  </si>
  <si>
    <t>CAMPUS LE RAVALEMENT</t>
  </si>
  <si>
    <t>VIROLLEAUD-F MAURIC-L</t>
  </si>
  <si>
    <t>CAMPUS VOCABULAI.ILLUST.CONSTRUCTION ANG</t>
  </si>
  <si>
    <t>PAULIN-M</t>
  </si>
  <si>
    <t>CAMPUS VOCABULAIR ILLUST.CONSTRUCTION VF</t>
  </si>
  <si>
    <t>VOCABULAIRE ILLUSTRE CONSTRUCTION BILINGUE</t>
  </si>
  <si>
    <t>VOCABULAIRE ILLUSTRE DE LA CONSTRUCTION VF</t>
  </si>
  <si>
    <t>LE RAVALEMENT</t>
  </si>
  <si>
    <t>VIROLLEAUD MAURIC</t>
  </si>
  <si>
    <t>GESTION FINANCIERE CHANTIERS BTP</t>
  </si>
  <si>
    <t>CLAUDE-A</t>
  </si>
  <si>
    <t>TOLERANCES DIMENSIONNELLES DANS CONSTRUCTION</t>
  </si>
  <si>
    <t>COUASNET-Y</t>
  </si>
  <si>
    <t>CAMPUS INSTALLATION SOLAIRES PHOTOVOLTAIQUES</t>
  </si>
  <si>
    <t>INSTALLATIONS SOLAIRES PHOTOVOLTAIQUES</t>
  </si>
  <si>
    <t>CAMPUS PROPRIETE MATERIAUX CONSTRUCTION</t>
  </si>
  <si>
    <t>COUASNET</t>
  </si>
  <si>
    <t>COMPRENDRE SIMPLEMENT RESISTANCE MATERIAUX</t>
  </si>
  <si>
    <t>FLEURY-F</t>
  </si>
  <si>
    <t>GUIDE TECHNIQUE DE L ASSAINISSEMENT</t>
  </si>
  <si>
    <t>SATIN-M SELMI BOURRIER</t>
  </si>
  <si>
    <t>LE PHOTOVOLTAIQUE POUR TOUS</t>
  </si>
  <si>
    <t>FALK DURSHNER REMMERS</t>
  </si>
  <si>
    <t>250 SOLUTIONS DESORDRE DANS LE BATIMENT</t>
  </si>
  <si>
    <t>SOCOTEC</t>
  </si>
  <si>
    <t>CONSTRUIRE UNE CHEMINEE</t>
  </si>
  <si>
    <t>LAEDERCH-O LECOFFRE-Y</t>
  </si>
  <si>
    <t>TRAVAUX PEINTURE EN BATIMENT</t>
  </si>
  <si>
    <t>RETAILLAU</t>
  </si>
  <si>
    <t>AMENAGEMENT ESPACES VERTS</t>
  </si>
  <si>
    <t>MINISTERE DE L EQUIPEMENT</t>
  </si>
  <si>
    <t>TITRE</t>
  </si>
  <si>
    <t>AUTEUR</t>
  </si>
  <si>
    <t>PARUTION</t>
  </si>
  <si>
    <t>EDITEUR</t>
  </si>
  <si>
    <t>COLLECTION</t>
  </si>
  <si>
    <t>Cycle LMD.TECHNIQUE</t>
  </si>
  <si>
    <t>ARCHITECTURE - BTP</t>
  </si>
  <si>
    <t>EAN</t>
  </si>
  <si>
    <t>THEME</t>
  </si>
  <si>
    <t>MATIERE</t>
  </si>
  <si>
    <t>COLLECTION 1</t>
  </si>
  <si>
    <t>COLLECTION 2</t>
  </si>
  <si>
    <t>EDITION</t>
  </si>
  <si>
    <t>EAN13</t>
  </si>
  <si>
    <t>Sciences et Techniques</t>
  </si>
  <si>
    <t>Habitat pratique</t>
  </si>
  <si>
    <t/>
  </si>
  <si>
    <t>Maison vintage (La)</t>
  </si>
  <si>
    <t>Wilson</t>
  </si>
  <si>
    <t>9782100535316</t>
  </si>
  <si>
    <t>Dunod/Maison Magazine</t>
  </si>
  <si>
    <t>Hors collection</t>
  </si>
  <si>
    <t>Adopter le solaire thermique et photovoltaïque</t>
  </si>
  <si>
    <t>Lemale, Amjahdi</t>
  </si>
  <si>
    <t>9782100541010</t>
  </si>
  <si>
    <t>Dunod</t>
  </si>
  <si>
    <t>Travail du bois</t>
  </si>
  <si>
    <t>Eden-Eadon</t>
  </si>
  <si>
    <t>9782100547944</t>
  </si>
  <si>
    <t>Réduire les consommations énergétiques de son logement</t>
  </si>
  <si>
    <t>ADEME, Clément</t>
  </si>
  <si>
    <t>9782100563135</t>
  </si>
  <si>
    <t>Maison Magazine</t>
  </si>
  <si>
    <t>Guide de l'éco-habitat</t>
  </si>
  <si>
    <t>Félice, Révilla</t>
  </si>
  <si>
    <t>9782100563654</t>
  </si>
  <si>
    <t>Rénovez votre maison : des solutions écologiques</t>
  </si>
  <si>
    <t>9782100578061</t>
  </si>
  <si>
    <t>La maison du sol au plafond</t>
  </si>
  <si>
    <t>Maçonnerie (La)</t>
  </si>
  <si>
    <t>Longechal</t>
  </si>
  <si>
    <t>9782100582327</t>
  </si>
  <si>
    <t>Plomberie (La)</t>
  </si>
  <si>
    <t>9782100582334</t>
  </si>
  <si>
    <t>Électricité et l'éclairage (L')</t>
  </si>
  <si>
    <t>9782100582358</t>
  </si>
  <si>
    <t>Concevoir son intérieur</t>
  </si>
  <si>
    <t>Leblond, Andreu</t>
  </si>
  <si>
    <t>2e édition</t>
  </si>
  <si>
    <t>9782100593255</t>
  </si>
  <si>
    <t>Menuiserie et le travail du bois (La)</t>
  </si>
  <si>
    <t>9782100594351</t>
  </si>
  <si>
    <t>Revêtements de sols et de murs (Les)</t>
  </si>
  <si>
    <t>9782100594382</t>
  </si>
  <si>
    <t>Rénovation des meubles et objets (La)</t>
  </si>
  <si>
    <t>9782100595891</t>
  </si>
  <si>
    <t>Archi &amp; construction</t>
  </si>
  <si>
    <t>Grandes idées qui ont révolutionné l'architecture (Les)</t>
  </si>
  <si>
    <t>Weston</t>
  </si>
  <si>
    <t>9782100600175</t>
  </si>
  <si>
    <t>Styles en architecture (Les)</t>
  </si>
  <si>
    <t>Hopkins</t>
  </si>
  <si>
    <t>9782100706891</t>
  </si>
  <si>
    <t>Salle de bains (La)</t>
  </si>
  <si>
    <t>9782100709632</t>
  </si>
  <si>
    <t>Terrasses et aménagements extérieurs</t>
  </si>
  <si>
    <t>9782100709649</t>
  </si>
  <si>
    <t>Assemblages en bois</t>
  </si>
  <si>
    <t>Bullar</t>
  </si>
  <si>
    <t>9782100713196</t>
  </si>
  <si>
    <t>Faire construire sa maison</t>
  </si>
  <si>
    <t>Leblond</t>
  </si>
  <si>
    <t>9782100715701</t>
  </si>
  <si>
    <t>Travail du bois pas à pas (Le)</t>
  </si>
  <si>
    <t>9782100720231</t>
  </si>
  <si>
    <t>Architecture et Habitat</t>
  </si>
  <si>
    <t xml:space="preserve">PRATIQUE                             </t>
  </si>
  <si>
    <t xml:space="preserve">ACTUALITE                              </t>
  </si>
  <si>
    <t xml:space="preserve">GUIDE                                    </t>
  </si>
  <si>
    <t xml:space="preserve">PRATIQUE                            </t>
  </si>
  <si>
    <t xml:space="preserve">ACTUALITE                         </t>
  </si>
  <si>
    <t xml:space="preserve">PRATIQUE                               </t>
  </si>
  <si>
    <t xml:space="preserve">GUIDE                              </t>
  </si>
  <si>
    <t>ARCHITECTURE - BATIMENT - BTP LE MONITEUR</t>
  </si>
  <si>
    <t>ARCHITECTURE ET BATIMENT DUNOD</t>
  </si>
  <si>
    <t>Prix en DH</t>
  </si>
  <si>
    <t>prix en DH</t>
  </si>
  <si>
    <t xml:space="preserve">Titre  </t>
  </si>
  <si>
    <t>Date parution</t>
  </si>
  <si>
    <t>Auteur(s)</t>
  </si>
  <si>
    <t>EDITEURS</t>
  </si>
  <si>
    <t>PU EN DH</t>
  </si>
  <si>
    <t>MANUEL DE CONSTRUCTION METALLIQUE</t>
  </si>
  <si>
    <t>11/05/2012</t>
  </si>
  <si>
    <t xml:space="preserve"> APK</t>
  </si>
  <si>
    <t xml:space="preserve"> AFNOR</t>
  </si>
  <si>
    <t>BATIMENTS TRAVAUX PUBLICS</t>
  </si>
  <si>
    <t>CALCUL DES STRUCTURES EN BETON</t>
  </si>
  <si>
    <t>31/10/2013</t>
  </si>
  <si>
    <t xml:space="preserve"> PAILLE JEAN MAR</t>
  </si>
  <si>
    <t>INTRODUCTION AU BETON ARME</t>
  </si>
  <si>
    <t>15/07/2014</t>
  </si>
  <si>
    <t xml:space="preserve"> GRANJU JEAN LOU</t>
  </si>
  <si>
    <t>PRATIQUE DE L'EUROCODE 2 - GUIDE D'APPLICATION</t>
  </si>
  <si>
    <t>01/02/2009</t>
  </si>
  <si>
    <t>MAITRISE DE L'EUROCODE 2. GUIDE DE L'APPLICATION</t>
  </si>
  <si>
    <t>17/04/2009</t>
  </si>
  <si>
    <t xml:space="preserve"> ROUX J</t>
  </si>
  <si>
    <t>DIMENSIONNER LES BARRES ET LES ASSEMBLAGES EN BOIS - GUIDE D'APPLICATION DE L'EUROCODE 5 A L'USAGE DES ARTISANS</t>
  </si>
  <si>
    <t>08/03/2012</t>
  </si>
  <si>
    <t xml:space="preserve"> CHRISTIE JOHN GEANKOP</t>
  </si>
  <si>
    <t>CONSTRUCTION BOIS : L'EUROCODE 5 PAR L'EXEMPLE</t>
  </si>
  <si>
    <t>15/10/2014</t>
  </si>
  <si>
    <t xml:space="preserve"> BENOIT  YVES</t>
  </si>
  <si>
    <t>CONCEPTION ET ANALYSE SISMIQUES DU BATIMENT</t>
  </si>
  <si>
    <t xml:space="preserve"> JALIL W A</t>
  </si>
  <si>
    <t>CALCUL DES STRUCTURES EN BOIS</t>
  </si>
  <si>
    <t xml:space="preserve"> COLLECTIF</t>
  </si>
  <si>
    <t>OUVRAGES D'ART EN ZONE SISMIQUE. GUIDE D'APPLICATION DE L'EUROCODE 8</t>
  </si>
  <si>
    <t>05/01/2012</t>
  </si>
  <si>
    <t xml:space="preserve"> CAPRA/GODREAU</t>
  </si>
  <si>
    <t>FONDATIONS ET PROCEDES D'AMELIORATION DU SOL - EUROCODE 8 - GUIDE D'APPLICATION</t>
  </si>
  <si>
    <t>CALCUL DES RESERVOIRS EN ZONE SISMIQUE - EUROCODE 8 - GUIDE D'APPLICATION</t>
  </si>
  <si>
    <t>01/07/2013</t>
  </si>
  <si>
    <t xml:space="preserve"> LAUZIN XAVIER</t>
  </si>
  <si>
    <t>RISQUE SISMIQUE ET PATRIMOINE BATI</t>
  </si>
  <si>
    <t>30/09/2014</t>
  </si>
  <si>
    <t xml:space="preserve"> BILLARD ALAIN</t>
  </si>
  <si>
    <t>BATIMENTS HQE ET DEVELOPPEMENT DURABLE - DANS LA PERSPECTIVE DU GRENELLE DE L'ENVIRONNEMENT</t>
  </si>
  <si>
    <t>30/06/2013</t>
  </si>
  <si>
    <t xml:space="preserve"> HETZEL</t>
  </si>
  <si>
    <t>CONSTRUCTION ET HABITAT DURABLES</t>
  </si>
  <si>
    <t>21/06/2012</t>
  </si>
  <si>
    <t>PRECIS DE BATIMENT</t>
  </si>
  <si>
    <t xml:space="preserve"> DIDIER</t>
  </si>
  <si>
    <t>AFNOR PRECIS DE CHANTIER 2009</t>
  </si>
  <si>
    <t>23/04/2009</t>
  </si>
  <si>
    <t xml:space="preserve"> DIDIER DOMINIQUE</t>
  </si>
  <si>
    <t>AFNOR PRECIS DE STRUCTURES DE GENIE CIVIL 2010</t>
  </si>
  <si>
    <t>17/03/2010</t>
  </si>
  <si>
    <t>ACTIONS DU VENT ET DE LA NEIGE SUR LES STRUCTURES EUROCODE 1</t>
  </si>
  <si>
    <t>01/01/2007</t>
  </si>
  <si>
    <t>LE NOUVEAU REGLEMENT PRODUITS DE CONSTRUCTION. COMPRENDRE ETMAITRISER CE QUI CHANGE</t>
  </si>
  <si>
    <t>25/08/2011</t>
  </si>
  <si>
    <t xml:space="preserve"> CHEMILLIER P |  CHEMILLIER PIER</t>
  </si>
  <si>
    <t>CONSTRUCTION ET DÉVELOPPEMENT DURABLE</t>
  </si>
  <si>
    <t xml:space="preserve"> XXX</t>
  </si>
  <si>
    <t>ENTRETIEN ET MAINTENANCE DES IMMEUBLES</t>
  </si>
  <si>
    <t>01/04/2008</t>
  </si>
  <si>
    <t>ADJUVANTS DU BETON</t>
  </si>
  <si>
    <t>20/02/2002</t>
  </si>
  <si>
    <t>VENTILATION DES BATIMENTS</t>
  </si>
  <si>
    <t>01/08/2007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</si>
</sst>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€"/>
    <numFmt numFmtId="165" formatCode="#,##0.00\ _€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8"/>
      <color theme="1"/>
      <name val="Century Gothic"/>
      <family val="2"/>
    </font>
    <font>
      <sz val="12"/>
      <color theme="1"/>
      <name val="Century Gothic"/>
      <family val="2"/>
    </font>
    <font>
      <sz val="10"/>
      <color indexed="8"/>
      <name val="Century Gothic"/>
      <family val="2"/>
    </font>
    <font>
      <b/>
      <sz val="12"/>
      <color indexed="8"/>
      <name val="Century Gothic"/>
      <family val="2"/>
    </font>
    <font>
      <b/>
      <sz val="10"/>
      <color indexed="8"/>
      <name val="Century Gothic"/>
      <family val="2"/>
    </font>
    <font>
      <b/>
      <sz val="20"/>
      <color theme="1"/>
      <name val="Century Gothic"/>
      <family val="2"/>
    </font>
    <font>
      <b/>
      <sz val="20"/>
      <color indexed="8"/>
      <name val="Century Gothic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0" borderId="1" xfId="0" applyFont="1" applyBorder="1"/>
    <xf numFmtId="14" fontId="5" fillId="0" borderId="1" xfId="0" applyNumberFormat="1" applyFont="1" applyBorder="1"/>
    <xf numFmtId="14" fontId="5" fillId="0" borderId="0" xfId="0" applyNumberFormat="1" applyFont="1"/>
    <xf numFmtId="164" fontId="2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/>
    <xf numFmtId="164" fontId="1" fillId="0" borderId="0" xfId="0" applyNumberFormat="1" applyFont="1"/>
    <xf numFmtId="165" fontId="6" fillId="0" borderId="1" xfId="0" applyNumberFormat="1" applyFont="1" applyBorder="1" applyAlignment="1">
      <alignment horizontal="center" wrapText="1"/>
    </xf>
    <xf numFmtId="165" fontId="5" fillId="0" borderId="1" xfId="0" applyNumberFormat="1" applyFont="1" applyBorder="1" applyAlignment="1">
      <alignment horizontal="center"/>
    </xf>
    <xf numFmtId="165" fontId="0" fillId="0" borderId="0" xfId="0" applyNumberFormat="1"/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1" fontId="11" fillId="0" borderId="9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H173"/>
  <sheetViews>
    <sheetView topLeftCell="C1" workbookViewId="0">
      <pane ySplit="2" topLeftCell="A3" activePane="bottomLeft" state="frozen"/>
      <selection pane="bottomLeft" activeCell="F2" sqref="F1:F1048576"/>
    </sheetView>
  </sheetViews>
  <sheetFormatPr baseColWidth="10" defaultRowHeight="16.5" x14ac:dyDescent="0.3"/>
  <cols>
    <col min="1" max="1" width="25.140625" style="2" bestFit="1" customWidth="1"/>
    <col min="2" max="2" width="47.7109375" style="2" bestFit="1" customWidth="1"/>
    <col min="3" max="3" width="67.140625" style="2" bestFit="1" customWidth="1"/>
    <col min="4" max="4" width="34.5703125" style="2" bestFit="1" customWidth="1"/>
    <col min="5" max="5" width="12.140625" style="2" bestFit="1" customWidth="1"/>
    <col min="6" max="6" width="15.85546875" style="2" bestFit="1" customWidth="1"/>
    <col min="7" max="7" width="15.140625" style="17" customWidth="1"/>
    <col min="8" max="8" width="15.140625" style="2" customWidth="1"/>
    <col min="9" max="16384" width="11.42578125" style="2"/>
  </cols>
  <sheetData>
    <row r="1" spans="1:8" ht="39.75" customHeight="1" x14ac:dyDescent="0.3">
      <c r="A1" s="31" t="s">
        <v>377</v>
      </c>
      <c r="B1" s="32"/>
      <c r="C1" s="32"/>
      <c r="D1" s="32"/>
      <c r="E1" s="32"/>
      <c r="F1" s="32"/>
      <c r="G1" s="32"/>
      <c r="H1" s="33"/>
    </row>
    <row r="2" spans="1:8" s="4" customFormat="1" ht="15.75" x14ac:dyDescent="0.3">
      <c r="A2" s="3" t="s">
        <v>302</v>
      </c>
      <c r="B2" s="3" t="s">
        <v>298</v>
      </c>
      <c r="C2" s="3" t="s">
        <v>294</v>
      </c>
      <c r="D2" s="3" t="s">
        <v>295</v>
      </c>
      <c r="E2" s="3" t="s">
        <v>296</v>
      </c>
      <c r="F2" s="3" t="s">
        <v>301</v>
      </c>
      <c r="G2" s="15" t="s">
        <v>379</v>
      </c>
      <c r="H2" s="3" t="s">
        <v>297</v>
      </c>
    </row>
    <row r="3" spans="1:8" s="4" customFormat="1" ht="17.25" x14ac:dyDescent="0.3">
      <c r="A3" s="1" t="s">
        <v>300</v>
      </c>
      <c r="B3" s="1" t="s">
        <v>7</v>
      </c>
      <c r="C3" s="7" t="s">
        <v>18</v>
      </c>
      <c r="D3" s="1" t="s">
        <v>15</v>
      </c>
      <c r="E3" s="6">
        <v>41521</v>
      </c>
      <c r="F3" s="5" t="str">
        <f>"9782281116120"</f>
        <v>9782281116120</v>
      </c>
      <c r="G3" s="16">
        <v>537.6</v>
      </c>
      <c r="H3" s="1" t="s">
        <v>1</v>
      </c>
    </row>
    <row r="4" spans="1:8" s="4" customFormat="1" ht="17.25" x14ac:dyDescent="0.3">
      <c r="A4" s="1" t="s">
        <v>300</v>
      </c>
      <c r="B4" s="1" t="s">
        <v>21</v>
      </c>
      <c r="C4" s="7" t="s">
        <v>19</v>
      </c>
      <c r="D4" s="1" t="s">
        <v>20</v>
      </c>
      <c r="E4" s="6">
        <v>41367</v>
      </c>
      <c r="F4" s="5" t="str">
        <f>"9782281195545"</f>
        <v>9782281195545</v>
      </c>
      <c r="G4" s="16">
        <v>307.20000000000005</v>
      </c>
      <c r="H4" s="1" t="s">
        <v>1</v>
      </c>
    </row>
    <row r="5" spans="1:8" s="4" customFormat="1" ht="17.25" x14ac:dyDescent="0.3">
      <c r="A5" s="1" t="s">
        <v>300</v>
      </c>
      <c r="B5" s="1" t="s">
        <v>24</v>
      </c>
      <c r="C5" s="7" t="s">
        <v>22</v>
      </c>
      <c r="D5" s="1" t="s">
        <v>23</v>
      </c>
      <c r="E5" s="6">
        <v>41353</v>
      </c>
      <c r="F5" s="5" t="str">
        <f>"9782281195552"</f>
        <v>9782281195552</v>
      </c>
      <c r="G5" s="16">
        <v>371.20000000000005</v>
      </c>
      <c r="H5" s="1" t="s">
        <v>1</v>
      </c>
    </row>
    <row r="6" spans="1:8" s="4" customFormat="1" ht="17.25" x14ac:dyDescent="0.3">
      <c r="A6" s="1" t="s">
        <v>300</v>
      </c>
      <c r="B6" s="1" t="s">
        <v>21</v>
      </c>
      <c r="C6" s="7" t="s">
        <v>25</v>
      </c>
      <c r="D6" s="1" t="s">
        <v>20</v>
      </c>
      <c r="E6" s="6">
        <v>40989</v>
      </c>
      <c r="F6" s="5" t="str">
        <f>"9782281195309"</f>
        <v>9782281195309</v>
      </c>
      <c r="G6" s="16">
        <v>307.20000000000005</v>
      </c>
      <c r="H6" s="1" t="s">
        <v>1</v>
      </c>
    </row>
    <row r="7" spans="1:8" s="4" customFormat="1" ht="17.25" x14ac:dyDescent="0.3">
      <c r="A7" s="1" t="s">
        <v>300</v>
      </c>
      <c r="B7" s="1" t="s">
        <v>7</v>
      </c>
      <c r="C7" s="7" t="s">
        <v>26</v>
      </c>
      <c r="D7" s="1"/>
      <c r="E7" s="6">
        <v>39953</v>
      </c>
      <c r="F7" s="5" t="str">
        <f>"9782281193923"</f>
        <v>9782281193923</v>
      </c>
      <c r="G7" s="16">
        <v>793.6</v>
      </c>
      <c r="H7" s="1" t="s">
        <v>1</v>
      </c>
    </row>
    <row r="8" spans="1:8" s="4" customFormat="1" ht="17.25" x14ac:dyDescent="0.3">
      <c r="A8" s="1" t="s">
        <v>300</v>
      </c>
      <c r="B8" s="1" t="s">
        <v>21</v>
      </c>
      <c r="C8" s="7" t="s">
        <v>27</v>
      </c>
      <c r="D8" s="1" t="s">
        <v>20</v>
      </c>
      <c r="E8" s="6">
        <v>39610</v>
      </c>
      <c r="F8" s="5" t="str">
        <f>"9782281194111"</f>
        <v>9782281194111</v>
      </c>
      <c r="G8" s="16">
        <v>307.20000000000005</v>
      </c>
      <c r="H8" s="1" t="s">
        <v>1</v>
      </c>
    </row>
    <row r="9" spans="1:8" s="4" customFormat="1" ht="17.25" x14ac:dyDescent="0.3">
      <c r="A9" s="1" t="s">
        <v>300</v>
      </c>
      <c r="B9" s="1" t="s">
        <v>30</v>
      </c>
      <c r="C9" s="7" t="s">
        <v>28</v>
      </c>
      <c r="D9" s="1" t="s">
        <v>29</v>
      </c>
      <c r="E9" s="6">
        <v>39414</v>
      </c>
      <c r="F9" s="5" t="str">
        <f>"9782281192520"</f>
        <v>9782281192520</v>
      </c>
      <c r="G9" s="16">
        <v>1139.2</v>
      </c>
      <c r="H9" s="1" t="s">
        <v>1</v>
      </c>
    </row>
    <row r="10" spans="1:8" s="4" customFormat="1" ht="17.25" x14ac:dyDescent="0.3">
      <c r="A10" s="1" t="s">
        <v>300</v>
      </c>
      <c r="B10" s="1" t="s">
        <v>32</v>
      </c>
      <c r="C10" s="7" t="s">
        <v>31</v>
      </c>
      <c r="D10" s="1"/>
      <c r="E10" s="6">
        <v>38890</v>
      </c>
      <c r="F10" s="5" t="str">
        <f>"9782281192223"</f>
        <v>9782281192223</v>
      </c>
      <c r="G10" s="16">
        <v>576</v>
      </c>
      <c r="H10" s="1" t="s">
        <v>1</v>
      </c>
    </row>
    <row r="11" spans="1:8" s="4" customFormat="1" ht="17.25" x14ac:dyDescent="0.3">
      <c r="A11" s="1" t="s">
        <v>300</v>
      </c>
      <c r="B11" s="1" t="s">
        <v>7</v>
      </c>
      <c r="C11" s="7" t="s">
        <v>33</v>
      </c>
      <c r="D11" s="1" t="s">
        <v>34</v>
      </c>
      <c r="E11" s="6">
        <v>40129</v>
      </c>
      <c r="F11" s="5" t="str">
        <f>"9782281194548"</f>
        <v>9782281194548</v>
      </c>
      <c r="G11" s="16">
        <v>320</v>
      </c>
      <c r="H11" s="1" t="s">
        <v>1</v>
      </c>
    </row>
    <row r="12" spans="1:8" s="4" customFormat="1" ht="17.25" x14ac:dyDescent="0.3">
      <c r="A12" s="1" t="s">
        <v>300</v>
      </c>
      <c r="B12" s="1" t="s">
        <v>7</v>
      </c>
      <c r="C12" s="7" t="s">
        <v>35</v>
      </c>
      <c r="D12" s="1" t="s">
        <v>6</v>
      </c>
      <c r="E12" s="6">
        <v>39554</v>
      </c>
      <c r="F12" s="5" t="str">
        <f>"9782281193572"</f>
        <v>9782281193572</v>
      </c>
      <c r="G12" s="16">
        <v>281.60000000000002</v>
      </c>
      <c r="H12" s="1" t="s">
        <v>1</v>
      </c>
    </row>
    <row r="13" spans="1:8" s="4" customFormat="1" ht="17.25" x14ac:dyDescent="0.3">
      <c r="A13" s="1" t="s">
        <v>300</v>
      </c>
      <c r="B13" s="1" t="s">
        <v>7</v>
      </c>
      <c r="C13" s="7" t="s">
        <v>36</v>
      </c>
      <c r="D13" s="1" t="s">
        <v>37</v>
      </c>
      <c r="E13" s="6">
        <v>39189</v>
      </c>
      <c r="F13" s="5" t="str">
        <f>"9782281193541"</f>
        <v>9782281193541</v>
      </c>
      <c r="G13" s="16">
        <v>320</v>
      </c>
      <c r="H13" s="1" t="s">
        <v>1</v>
      </c>
    </row>
    <row r="14" spans="1:8" s="4" customFormat="1" ht="17.25" x14ac:dyDescent="0.3">
      <c r="A14" s="1" t="s">
        <v>300</v>
      </c>
      <c r="B14" s="1" t="s">
        <v>40</v>
      </c>
      <c r="C14" s="7" t="s">
        <v>38</v>
      </c>
      <c r="D14" s="1" t="s">
        <v>39</v>
      </c>
      <c r="E14" s="6">
        <v>39176</v>
      </c>
      <c r="F14" s="5" t="str">
        <f>"9782281193534"</f>
        <v>9782281193534</v>
      </c>
      <c r="G14" s="16">
        <v>281.60000000000002</v>
      </c>
      <c r="H14" s="1" t="s">
        <v>1</v>
      </c>
    </row>
    <row r="15" spans="1:8" s="4" customFormat="1" ht="17.25" x14ac:dyDescent="0.3">
      <c r="A15" s="1" t="s">
        <v>300</v>
      </c>
      <c r="B15" s="1" t="s">
        <v>7</v>
      </c>
      <c r="C15" s="7" t="s">
        <v>41</v>
      </c>
      <c r="D15" s="1" t="s">
        <v>42</v>
      </c>
      <c r="E15" s="6">
        <v>39044</v>
      </c>
      <c r="F15" s="5" t="str">
        <f>"9782281193176"</f>
        <v>9782281193176</v>
      </c>
      <c r="G15" s="16">
        <v>448</v>
      </c>
      <c r="H15" s="1" t="s">
        <v>1</v>
      </c>
    </row>
    <row r="16" spans="1:8" s="4" customFormat="1" ht="17.25" x14ac:dyDescent="0.3">
      <c r="A16" s="1" t="s">
        <v>300</v>
      </c>
      <c r="B16" s="1" t="s">
        <v>21</v>
      </c>
      <c r="C16" s="7" t="s">
        <v>43</v>
      </c>
      <c r="D16" s="1" t="s">
        <v>20</v>
      </c>
      <c r="E16" s="6">
        <v>41444</v>
      </c>
      <c r="F16" s="5" t="str">
        <f>"9782281195576"</f>
        <v>9782281195576</v>
      </c>
      <c r="G16" s="16">
        <v>307.20000000000005</v>
      </c>
      <c r="H16" s="1" t="s">
        <v>1</v>
      </c>
    </row>
    <row r="17" spans="1:8" s="4" customFormat="1" ht="17.25" x14ac:dyDescent="0.3">
      <c r="A17" s="1" t="s">
        <v>300</v>
      </c>
      <c r="B17" s="1" t="s">
        <v>7</v>
      </c>
      <c r="C17" s="7" t="s">
        <v>44</v>
      </c>
      <c r="D17" s="1" t="s">
        <v>45</v>
      </c>
      <c r="E17" s="6">
        <v>40919</v>
      </c>
      <c r="F17" s="5" t="str">
        <f>"9782281194951"</f>
        <v>9782281194951</v>
      </c>
      <c r="G17" s="16">
        <v>704</v>
      </c>
      <c r="H17" s="1" t="s">
        <v>1</v>
      </c>
    </row>
    <row r="18" spans="1:8" s="4" customFormat="1" ht="17.25" x14ac:dyDescent="0.3">
      <c r="A18" s="1" t="s">
        <v>300</v>
      </c>
      <c r="B18" s="1" t="s">
        <v>7</v>
      </c>
      <c r="C18" s="7" t="s">
        <v>46</v>
      </c>
      <c r="D18" s="1" t="s">
        <v>47</v>
      </c>
      <c r="E18" s="6">
        <v>40827</v>
      </c>
      <c r="F18" s="5" t="str">
        <f>"9782281195057"</f>
        <v>9782281195057</v>
      </c>
      <c r="G18" s="16">
        <v>576</v>
      </c>
      <c r="H18" s="1" t="s">
        <v>1</v>
      </c>
    </row>
    <row r="19" spans="1:8" s="4" customFormat="1" ht="17.25" x14ac:dyDescent="0.3">
      <c r="A19" s="1" t="s">
        <v>300</v>
      </c>
      <c r="B19" s="1" t="s">
        <v>7</v>
      </c>
      <c r="C19" s="7" t="s">
        <v>48</v>
      </c>
      <c r="D19" s="1" t="s">
        <v>47</v>
      </c>
      <c r="E19" s="6">
        <v>40667</v>
      </c>
      <c r="F19" s="5" t="str">
        <f>"9782281195019"</f>
        <v>9782281195019</v>
      </c>
      <c r="G19" s="16">
        <v>755.2</v>
      </c>
      <c r="H19" s="1" t="s">
        <v>1</v>
      </c>
    </row>
    <row r="20" spans="1:8" s="4" customFormat="1" ht="17.25" x14ac:dyDescent="0.3">
      <c r="A20" s="1" t="s">
        <v>300</v>
      </c>
      <c r="B20" s="1" t="s">
        <v>7</v>
      </c>
      <c r="C20" s="7" t="s">
        <v>49</v>
      </c>
      <c r="D20" s="1" t="s">
        <v>50</v>
      </c>
      <c r="E20" s="6">
        <v>40625</v>
      </c>
      <c r="F20" s="5" t="str">
        <f>"9782281115017"</f>
        <v>9782281115017</v>
      </c>
      <c r="G20" s="16">
        <v>960</v>
      </c>
      <c r="H20" s="1" t="s">
        <v>1</v>
      </c>
    </row>
    <row r="21" spans="1:8" s="4" customFormat="1" ht="17.25" x14ac:dyDescent="0.3">
      <c r="A21" s="1" t="s">
        <v>300</v>
      </c>
      <c r="B21" s="1" t="s">
        <v>53</v>
      </c>
      <c r="C21" s="7" t="s">
        <v>51</v>
      </c>
      <c r="D21" s="1" t="s">
        <v>52</v>
      </c>
      <c r="E21" s="6">
        <v>39883</v>
      </c>
      <c r="F21" s="5" t="str">
        <f>"9782281194241"</f>
        <v>9782281194241</v>
      </c>
      <c r="G21" s="16">
        <v>281.60000000000002</v>
      </c>
      <c r="H21" s="1" t="s">
        <v>1</v>
      </c>
    </row>
    <row r="22" spans="1:8" s="4" customFormat="1" ht="17.25" x14ac:dyDescent="0.3">
      <c r="A22" s="1" t="s">
        <v>300</v>
      </c>
      <c r="B22" s="1" t="s">
        <v>53</v>
      </c>
      <c r="C22" s="7" t="s">
        <v>54</v>
      </c>
      <c r="D22" s="1" t="s">
        <v>55</v>
      </c>
      <c r="E22" s="6">
        <v>39715</v>
      </c>
      <c r="F22" s="5" t="str">
        <f>"9782281193947"</f>
        <v>9782281193947</v>
      </c>
      <c r="G22" s="16">
        <v>281.60000000000002</v>
      </c>
      <c r="H22" s="1" t="s">
        <v>1</v>
      </c>
    </row>
    <row r="23" spans="1:8" s="4" customFormat="1" ht="17.25" x14ac:dyDescent="0.3">
      <c r="A23" s="1" t="s">
        <v>300</v>
      </c>
      <c r="B23" s="1" t="s">
        <v>53</v>
      </c>
      <c r="C23" s="7" t="s">
        <v>56</v>
      </c>
      <c r="D23" s="1" t="s">
        <v>57</v>
      </c>
      <c r="E23" s="6">
        <v>39260</v>
      </c>
      <c r="F23" s="5" t="str">
        <f>"9782281193084"</f>
        <v>9782281193084</v>
      </c>
      <c r="G23" s="16">
        <v>576</v>
      </c>
      <c r="H23" s="1" t="s">
        <v>1</v>
      </c>
    </row>
    <row r="24" spans="1:8" s="4" customFormat="1" ht="17.25" x14ac:dyDescent="0.3">
      <c r="A24" s="1" t="s">
        <v>300</v>
      </c>
      <c r="B24" s="1" t="s">
        <v>60</v>
      </c>
      <c r="C24" s="7" t="s">
        <v>58</v>
      </c>
      <c r="D24" s="1" t="s">
        <v>59</v>
      </c>
      <c r="E24" s="6">
        <v>41759</v>
      </c>
      <c r="F24" s="5" t="str">
        <f>"9782281129724"</f>
        <v>9782281129724</v>
      </c>
      <c r="G24" s="16">
        <v>960</v>
      </c>
      <c r="H24" s="1" t="s">
        <v>1</v>
      </c>
    </row>
    <row r="25" spans="1:8" s="4" customFormat="1" ht="17.25" x14ac:dyDescent="0.3">
      <c r="A25" s="1" t="s">
        <v>300</v>
      </c>
      <c r="B25" s="1" t="s">
        <v>63</v>
      </c>
      <c r="C25" s="7" t="s">
        <v>61</v>
      </c>
      <c r="D25" s="1" t="s">
        <v>62</v>
      </c>
      <c r="E25" s="6">
        <v>41745</v>
      </c>
      <c r="F25" s="5" t="str">
        <f>"9782281129748"</f>
        <v>9782281129748</v>
      </c>
      <c r="G25" s="16">
        <v>1024</v>
      </c>
      <c r="H25" s="1" t="s">
        <v>1</v>
      </c>
    </row>
    <row r="26" spans="1:8" s="4" customFormat="1" ht="17.25" x14ac:dyDescent="0.3">
      <c r="A26" s="1" t="s">
        <v>300</v>
      </c>
      <c r="B26" s="1" t="s">
        <v>370</v>
      </c>
      <c r="C26" s="7" t="s">
        <v>64</v>
      </c>
      <c r="D26" s="1" t="s">
        <v>65</v>
      </c>
      <c r="E26" s="6">
        <v>41570</v>
      </c>
      <c r="F26" s="5" t="str">
        <f>"9782281129564"</f>
        <v>9782281129564</v>
      </c>
      <c r="G26" s="16">
        <v>704</v>
      </c>
      <c r="H26" s="1" t="s">
        <v>1</v>
      </c>
    </row>
    <row r="27" spans="1:8" s="4" customFormat="1" ht="17.25" x14ac:dyDescent="0.3">
      <c r="A27" s="1" t="s">
        <v>300</v>
      </c>
      <c r="B27" s="1" t="s">
        <v>68</v>
      </c>
      <c r="C27" s="7" t="s">
        <v>66</v>
      </c>
      <c r="D27" s="1" t="s">
        <v>67</v>
      </c>
      <c r="E27" s="6">
        <v>41227</v>
      </c>
      <c r="F27" s="5" t="str">
        <f>"9782281128796"</f>
        <v>9782281128796</v>
      </c>
      <c r="G27" s="16">
        <v>806.40000000000009</v>
      </c>
      <c r="H27" s="1" t="s">
        <v>1</v>
      </c>
    </row>
    <row r="28" spans="1:8" s="4" customFormat="1" ht="17.25" x14ac:dyDescent="0.3">
      <c r="A28" s="1" t="s">
        <v>300</v>
      </c>
      <c r="B28" s="1" t="s">
        <v>71</v>
      </c>
      <c r="C28" s="7" t="s">
        <v>69</v>
      </c>
      <c r="D28" s="1" t="s">
        <v>70</v>
      </c>
      <c r="E28" s="6">
        <v>38323</v>
      </c>
      <c r="F28" s="5" t="str">
        <f>"9782281124798"</f>
        <v>9782281124798</v>
      </c>
      <c r="G28" s="16">
        <v>448</v>
      </c>
      <c r="H28" s="1" t="s">
        <v>1</v>
      </c>
    </row>
    <row r="29" spans="1:8" s="4" customFormat="1" ht="17.25" x14ac:dyDescent="0.3">
      <c r="A29" s="1" t="s">
        <v>300</v>
      </c>
      <c r="B29" s="1" t="s">
        <v>7</v>
      </c>
      <c r="C29" s="7" t="s">
        <v>72</v>
      </c>
      <c r="D29" s="1" t="s">
        <v>73</v>
      </c>
      <c r="E29" s="6">
        <v>41892</v>
      </c>
      <c r="F29" s="5" t="str">
        <f>"9782281128932"</f>
        <v>9782281128932</v>
      </c>
      <c r="G29" s="16">
        <v>755.2</v>
      </c>
      <c r="H29" s="1" t="s">
        <v>1</v>
      </c>
    </row>
    <row r="30" spans="1:8" s="4" customFormat="1" ht="17.25" x14ac:dyDescent="0.3">
      <c r="A30" s="1" t="s">
        <v>300</v>
      </c>
      <c r="B30" s="1" t="s">
        <v>76</v>
      </c>
      <c r="C30" s="7" t="s">
        <v>74</v>
      </c>
      <c r="D30" s="1" t="s">
        <v>75</v>
      </c>
      <c r="E30" s="6">
        <v>41885</v>
      </c>
      <c r="F30" s="5" t="str">
        <f>"9782281129342"</f>
        <v>9782281129342</v>
      </c>
      <c r="G30" s="16">
        <v>1075.2</v>
      </c>
      <c r="H30" s="1" t="s">
        <v>1</v>
      </c>
    </row>
    <row r="31" spans="1:8" s="4" customFormat="1" ht="17.25" x14ac:dyDescent="0.3">
      <c r="A31" s="1" t="s">
        <v>300</v>
      </c>
      <c r="B31" s="1" t="s">
        <v>7</v>
      </c>
      <c r="C31" s="7" t="s">
        <v>77</v>
      </c>
      <c r="D31" s="1"/>
      <c r="E31" s="6">
        <v>41871</v>
      </c>
      <c r="F31" s="5" t="str">
        <f>"9782281129755"</f>
        <v>9782281129755</v>
      </c>
      <c r="G31" s="16">
        <v>832</v>
      </c>
      <c r="H31" s="1" t="s">
        <v>1</v>
      </c>
    </row>
    <row r="32" spans="1:8" s="4" customFormat="1" ht="17.25" x14ac:dyDescent="0.3">
      <c r="A32" s="1" t="s">
        <v>300</v>
      </c>
      <c r="B32" s="1" t="s">
        <v>371</v>
      </c>
      <c r="C32" s="7" t="s">
        <v>78</v>
      </c>
      <c r="D32" s="1" t="s">
        <v>79</v>
      </c>
      <c r="E32" s="6">
        <v>41871</v>
      </c>
      <c r="F32" s="5" t="str">
        <f>"9782281129328"</f>
        <v>9782281129328</v>
      </c>
      <c r="G32" s="16">
        <v>1139.2</v>
      </c>
      <c r="H32" s="1" t="s">
        <v>1</v>
      </c>
    </row>
    <row r="33" spans="1:8" s="4" customFormat="1" ht="17.25" x14ac:dyDescent="0.3">
      <c r="A33" s="1" t="s">
        <v>300</v>
      </c>
      <c r="B33" s="1" t="s">
        <v>7</v>
      </c>
      <c r="C33" s="7" t="s">
        <v>80</v>
      </c>
      <c r="D33" s="1"/>
      <c r="E33" s="6">
        <v>41794</v>
      </c>
      <c r="F33" s="5" t="str">
        <f>"9782281129779"</f>
        <v>9782281129779</v>
      </c>
      <c r="G33" s="16">
        <v>1062.4000000000001</v>
      </c>
      <c r="H33" s="1" t="s">
        <v>1</v>
      </c>
    </row>
    <row r="34" spans="1:8" s="4" customFormat="1" ht="17.25" x14ac:dyDescent="0.3">
      <c r="A34" s="1" t="s">
        <v>300</v>
      </c>
      <c r="B34" s="1" t="s">
        <v>63</v>
      </c>
      <c r="C34" s="7" t="s">
        <v>81</v>
      </c>
      <c r="D34" s="1" t="s">
        <v>82</v>
      </c>
      <c r="E34" s="6">
        <v>41612</v>
      </c>
      <c r="F34" s="5" t="str">
        <f>"9782281129243"</f>
        <v>9782281129243</v>
      </c>
      <c r="G34" s="16">
        <v>883.2</v>
      </c>
      <c r="H34" s="1" t="s">
        <v>1</v>
      </c>
    </row>
    <row r="35" spans="1:8" s="4" customFormat="1" ht="17.25" x14ac:dyDescent="0.3">
      <c r="A35" s="1" t="s">
        <v>300</v>
      </c>
      <c r="B35" s="1" t="s">
        <v>372</v>
      </c>
      <c r="C35" s="7" t="s">
        <v>83</v>
      </c>
      <c r="D35" s="1" t="s">
        <v>84</v>
      </c>
      <c r="E35" s="6">
        <v>41598</v>
      </c>
      <c r="F35" s="5" t="str">
        <f>"9782281129519"</f>
        <v>9782281129519</v>
      </c>
      <c r="G35" s="16">
        <v>768</v>
      </c>
      <c r="H35" s="1" t="s">
        <v>1</v>
      </c>
    </row>
    <row r="36" spans="1:8" s="4" customFormat="1" ht="17.25" x14ac:dyDescent="0.3">
      <c r="A36" s="1" t="s">
        <v>300</v>
      </c>
      <c r="B36" s="1" t="s">
        <v>373</v>
      </c>
      <c r="C36" s="7" t="s">
        <v>85</v>
      </c>
      <c r="D36" s="1" t="s">
        <v>86</v>
      </c>
      <c r="E36" s="6">
        <v>41584</v>
      </c>
      <c r="F36" s="5" t="str">
        <f>"9782281129533"</f>
        <v>9782281129533</v>
      </c>
      <c r="G36" s="16">
        <v>755.2</v>
      </c>
      <c r="H36" s="1" t="s">
        <v>1</v>
      </c>
    </row>
    <row r="37" spans="1:8" s="4" customFormat="1" ht="17.25" x14ac:dyDescent="0.3">
      <c r="A37" s="1" t="s">
        <v>300</v>
      </c>
      <c r="B37" s="1" t="s">
        <v>373</v>
      </c>
      <c r="C37" s="7" t="s">
        <v>87</v>
      </c>
      <c r="D37" s="1" t="s">
        <v>88</v>
      </c>
      <c r="E37" s="6">
        <v>41570</v>
      </c>
      <c r="F37" s="5" t="str">
        <f>"9782281129359"</f>
        <v>9782281129359</v>
      </c>
      <c r="G37" s="16">
        <v>640</v>
      </c>
      <c r="H37" s="1" t="s">
        <v>1</v>
      </c>
    </row>
    <row r="38" spans="1:8" s="4" customFormat="1" ht="17.25" x14ac:dyDescent="0.3">
      <c r="A38" s="1" t="s">
        <v>300</v>
      </c>
      <c r="B38" s="1" t="s">
        <v>76</v>
      </c>
      <c r="C38" s="7" t="s">
        <v>89</v>
      </c>
      <c r="D38" s="1" t="s">
        <v>90</v>
      </c>
      <c r="E38" s="6">
        <v>41521</v>
      </c>
      <c r="F38" s="5" t="str">
        <f>"9782281129236"</f>
        <v>9782281129236</v>
      </c>
      <c r="G38" s="16">
        <v>1241.6000000000001</v>
      </c>
      <c r="H38" s="1" t="s">
        <v>1</v>
      </c>
    </row>
    <row r="39" spans="1:8" s="4" customFormat="1" ht="17.25" x14ac:dyDescent="0.3">
      <c r="A39" s="1" t="s">
        <v>300</v>
      </c>
      <c r="B39" s="1" t="s">
        <v>7</v>
      </c>
      <c r="C39" s="7" t="s">
        <v>91</v>
      </c>
      <c r="D39" s="1" t="s">
        <v>92</v>
      </c>
      <c r="E39" s="6">
        <v>41423</v>
      </c>
      <c r="F39" s="5" t="str">
        <f>"9782281129250"</f>
        <v>9782281129250</v>
      </c>
      <c r="G39" s="16">
        <v>960</v>
      </c>
      <c r="H39" s="1" t="s">
        <v>1</v>
      </c>
    </row>
    <row r="40" spans="1:8" s="4" customFormat="1" ht="17.25" x14ac:dyDescent="0.3">
      <c r="A40" s="1" t="s">
        <v>300</v>
      </c>
      <c r="B40" s="1" t="s">
        <v>7</v>
      </c>
      <c r="C40" s="7" t="s">
        <v>93</v>
      </c>
      <c r="D40" s="1" t="s">
        <v>94</v>
      </c>
      <c r="E40" s="6">
        <v>41374</v>
      </c>
      <c r="F40" s="5" t="str">
        <f>"9782281129182"</f>
        <v>9782281129182</v>
      </c>
      <c r="G40" s="16">
        <v>704</v>
      </c>
      <c r="H40" s="1" t="s">
        <v>1</v>
      </c>
    </row>
    <row r="41" spans="1:8" s="4" customFormat="1" ht="17.25" x14ac:dyDescent="0.3">
      <c r="A41" s="1" t="s">
        <v>300</v>
      </c>
      <c r="B41" s="1" t="s">
        <v>373</v>
      </c>
      <c r="C41" s="7" t="s">
        <v>95</v>
      </c>
      <c r="D41" s="1" t="s">
        <v>96</v>
      </c>
      <c r="E41" s="6">
        <v>41339</v>
      </c>
      <c r="F41" s="5" t="str">
        <f>"9782281128376"</f>
        <v>9782281128376</v>
      </c>
      <c r="G41" s="16">
        <v>627.20000000000005</v>
      </c>
      <c r="H41" s="1" t="s">
        <v>1</v>
      </c>
    </row>
    <row r="42" spans="1:8" s="4" customFormat="1" ht="17.25" x14ac:dyDescent="0.3">
      <c r="A42" s="1" t="s">
        <v>300</v>
      </c>
      <c r="B42" s="1" t="s">
        <v>374</v>
      </c>
      <c r="C42" s="7" t="s">
        <v>97</v>
      </c>
      <c r="D42" s="1" t="s">
        <v>79</v>
      </c>
      <c r="E42" s="6">
        <v>41178</v>
      </c>
      <c r="F42" s="5" t="str">
        <f>"9782281128857"</f>
        <v>9782281128857</v>
      </c>
      <c r="G42" s="16">
        <v>1241.6000000000001</v>
      </c>
      <c r="H42" s="1" t="s">
        <v>1</v>
      </c>
    </row>
    <row r="43" spans="1:8" s="4" customFormat="1" ht="17.25" x14ac:dyDescent="0.3">
      <c r="A43" s="1" t="s">
        <v>300</v>
      </c>
      <c r="B43" s="1" t="s">
        <v>68</v>
      </c>
      <c r="C43" s="7" t="s">
        <v>98</v>
      </c>
      <c r="D43" s="1" t="s">
        <v>99</v>
      </c>
      <c r="E43" s="6">
        <v>41087</v>
      </c>
      <c r="F43" s="5" t="str">
        <f>"9782281127850"</f>
        <v>9782281127850</v>
      </c>
      <c r="G43" s="16">
        <v>704</v>
      </c>
      <c r="H43" s="1" t="s">
        <v>1</v>
      </c>
    </row>
    <row r="44" spans="1:8" s="4" customFormat="1" ht="17.25" x14ac:dyDescent="0.3">
      <c r="A44" s="1" t="s">
        <v>300</v>
      </c>
      <c r="B44" s="1" t="s">
        <v>102</v>
      </c>
      <c r="C44" s="7" t="s">
        <v>100</v>
      </c>
      <c r="D44" s="1" t="s">
        <v>101</v>
      </c>
      <c r="E44" s="6">
        <v>41087</v>
      </c>
      <c r="F44" s="5" t="str">
        <f>"9782281128840"</f>
        <v>9782281128840</v>
      </c>
      <c r="G44" s="16">
        <v>1152</v>
      </c>
      <c r="H44" s="1" t="s">
        <v>1</v>
      </c>
    </row>
    <row r="45" spans="1:8" s="4" customFormat="1" ht="17.25" x14ac:dyDescent="0.3">
      <c r="A45" s="1" t="s">
        <v>300</v>
      </c>
      <c r="B45" s="1" t="s">
        <v>372</v>
      </c>
      <c r="C45" s="7" t="s">
        <v>103</v>
      </c>
      <c r="D45" s="1" t="s">
        <v>104</v>
      </c>
      <c r="E45" s="6">
        <v>40961</v>
      </c>
      <c r="F45" s="5" t="str">
        <f>"9782281128703"</f>
        <v>9782281128703</v>
      </c>
      <c r="G45" s="16">
        <v>704</v>
      </c>
      <c r="H45" s="1" t="s">
        <v>1</v>
      </c>
    </row>
    <row r="46" spans="1:8" s="4" customFormat="1" ht="17.25" x14ac:dyDescent="0.3">
      <c r="A46" s="1" t="s">
        <v>300</v>
      </c>
      <c r="B46" s="1" t="s">
        <v>372</v>
      </c>
      <c r="C46" s="7" t="s">
        <v>105</v>
      </c>
      <c r="D46" s="1" t="s">
        <v>106</v>
      </c>
      <c r="E46" s="6">
        <v>40842</v>
      </c>
      <c r="F46" s="5" t="str">
        <f>"9782281128345"</f>
        <v>9782281128345</v>
      </c>
      <c r="G46" s="16">
        <v>576</v>
      </c>
      <c r="H46" s="1" t="s">
        <v>1</v>
      </c>
    </row>
    <row r="47" spans="1:8" s="4" customFormat="1" ht="17.25" x14ac:dyDescent="0.3">
      <c r="A47" s="1" t="s">
        <v>300</v>
      </c>
      <c r="B47" s="1" t="s">
        <v>7</v>
      </c>
      <c r="C47" s="7" t="s">
        <v>107</v>
      </c>
      <c r="D47" s="1" t="s">
        <v>108</v>
      </c>
      <c r="E47" s="6">
        <v>39981</v>
      </c>
      <c r="F47" s="5" t="str">
        <f>"9782281127218"</f>
        <v>9782281127218</v>
      </c>
      <c r="G47" s="16">
        <v>704</v>
      </c>
      <c r="H47" s="1" t="s">
        <v>1</v>
      </c>
    </row>
    <row r="48" spans="1:8" s="4" customFormat="1" ht="17.25" x14ac:dyDescent="0.3">
      <c r="A48" s="1" t="s">
        <v>300</v>
      </c>
      <c r="B48" s="1" t="s">
        <v>372</v>
      </c>
      <c r="C48" s="7" t="s">
        <v>109</v>
      </c>
      <c r="D48" s="1" t="s">
        <v>110</v>
      </c>
      <c r="E48" s="6">
        <v>41570</v>
      </c>
      <c r="F48" s="5" t="str">
        <f>"9782281129281"</f>
        <v>9782281129281</v>
      </c>
      <c r="G48" s="16">
        <v>755.2</v>
      </c>
      <c r="H48" s="1" t="s">
        <v>1</v>
      </c>
    </row>
    <row r="49" spans="1:8" s="4" customFormat="1" ht="17.25" x14ac:dyDescent="0.3">
      <c r="A49" s="1" t="s">
        <v>300</v>
      </c>
      <c r="B49" s="1" t="s">
        <v>375</v>
      </c>
      <c r="C49" s="7" t="s">
        <v>111</v>
      </c>
      <c r="D49" s="1" t="s">
        <v>112</v>
      </c>
      <c r="E49" s="6">
        <v>41892</v>
      </c>
      <c r="F49" s="5" t="str">
        <f>"9782281129885"</f>
        <v>9782281129885</v>
      </c>
      <c r="G49" s="16">
        <v>627.20000000000005</v>
      </c>
      <c r="H49" s="1" t="s">
        <v>1</v>
      </c>
    </row>
    <row r="50" spans="1:8" s="4" customFormat="1" ht="17.25" x14ac:dyDescent="0.3">
      <c r="A50" s="1" t="s">
        <v>300</v>
      </c>
      <c r="B50" s="1" t="s">
        <v>375</v>
      </c>
      <c r="C50" s="7" t="s">
        <v>113</v>
      </c>
      <c r="D50" s="1" t="s">
        <v>114</v>
      </c>
      <c r="E50" s="6">
        <v>41780</v>
      </c>
      <c r="F50" s="5" t="str">
        <f>"9782281129311"</f>
        <v>9782281129311</v>
      </c>
      <c r="G50" s="16">
        <v>704</v>
      </c>
      <c r="H50" s="1" t="s">
        <v>1</v>
      </c>
    </row>
    <row r="51" spans="1:8" s="4" customFormat="1" ht="17.25" x14ac:dyDescent="0.3">
      <c r="A51" s="1" t="s">
        <v>300</v>
      </c>
      <c r="B51" s="1" t="s">
        <v>60</v>
      </c>
      <c r="C51" s="7" t="s">
        <v>115</v>
      </c>
      <c r="D51" s="1" t="s">
        <v>116</v>
      </c>
      <c r="E51" s="6">
        <v>41759</v>
      </c>
      <c r="F51" s="5" t="str">
        <f>"9782281129731"</f>
        <v>9782281129731</v>
      </c>
      <c r="G51" s="16">
        <v>627.20000000000005</v>
      </c>
      <c r="H51" s="1" t="s">
        <v>1</v>
      </c>
    </row>
    <row r="52" spans="1:8" s="4" customFormat="1" ht="17.25" x14ac:dyDescent="0.3">
      <c r="A52" s="1" t="s">
        <v>300</v>
      </c>
      <c r="B52" s="1" t="s">
        <v>60</v>
      </c>
      <c r="C52" s="7" t="s">
        <v>117</v>
      </c>
      <c r="D52" s="1" t="s">
        <v>118</v>
      </c>
      <c r="E52" s="6">
        <v>41612</v>
      </c>
      <c r="F52" s="5" t="str">
        <f>"9782281129557"</f>
        <v>9782281129557</v>
      </c>
      <c r="G52" s="16">
        <v>601.6</v>
      </c>
      <c r="H52" s="1" t="s">
        <v>1</v>
      </c>
    </row>
    <row r="53" spans="1:8" s="4" customFormat="1" ht="17.25" x14ac:dyDescent="0.3">
      <c r="A53" s="1" t="s">
        <v>300</v>
      </c>
      <c r="B53" s="1" t="s">
        <v>375</v>
      </c>
      <c r="C53" s="7" t="s">
        <v>119</v>
      </c>
      <c r="D53" s="1" t="s">
        <v>120</v>
      </c>
      <c r="E53" s="6">
        <v>41570</v>
      </c>
      <c r="F53" s="5" t="str">
        <f>"9782281129229"</f>
        <v>9782281129229</v>
      </c>
      <c r="G53" s="16">
        <v>627.20000000000005</v>
      </c>
      <c r="H53" s="1" t="s">
        <v>1</v>
      </c>
    </row>
    <row r="54" spans="1:8" s="4" customFormat="1" ht="17.25" x14ac:dyDescent="0.3">
      <c r="A54" s="1" t="s">
        <v>300</v>
      </c>
      <c r="B54" s="1" t="s">
        <v>376</v>
      </c>
      <c r="C54" s="7" t="s">
        <v>121</v>
      </c>
      <c r="D54" s="1" t="s">
        <v>122</v>
      </c>
      <c r="E54" s="6">
        <v>41528</v>
      </c>
      <c r="F54" s="5" t="str">
        <f>"9782281129274"</f>
        <v>9782281129274</v>
      </c>
      <c r="G54" s="16">
        <v>704</v>
      </c>
      <c r="H54" s="1" t="s">
        <v>1</v>
      </c>
    </row>
    <row r="55" spans="1:8" s="4" customFormat="1" ht="17.25" x14ac:dyDescent="0.3">
      <c r="A55" s="1" t="s">
        <v>300</v>
      </c>
      <c r="B55" s="1" t="s">
        <v>125</v>
      </c>
      <c r="C55" s="7" t="s">
        <v>123</v>
      </c>
      <c r="D55" s="1" t="s">
        <v>124</v>
      </c>
      <c r="E55" s="6">
        <v>41423</v>
      </c>
      <c r="F55" s="5" t="str">
        <f>"9782281128819"</f>
        <v>9782281128819</v>
      </c>
      <c r="G55" s="16">
        <v>499.20000000000005</v>
      </c>
      <c r="H55" s="1" t="s">
        <v>1</v>
      </c>
    </row>
    <row r="56" spans="1:8" s="4" customFormat="1" ht="17.25" x14ac:dyDescent="0.3">
      <c r="A56" s="1" t="s">
        <v>300</v>
      </c>
      <c r="B56" s="1" t="s">
        <v>68</v>
      </c>
      <c r="C56" s="7" t="s">
        <v>126</v>
      </c>
      <c r="D56" s="1" t="s">
        <v>127</v>
      </c>
      <c r="E56" s="6">
        <v>41129</v>
      </c>
      <c r="F56" s="5" t="str">
        <f>"9782281128826"</f>
        <v>9782281128826</v>
      </c>
      <c r="G56" s="16">
        <v>755.2</v>
      </c>
      <c r="H56" s="1" t="s">
        <v>1</v>
      </c>
    </row>
    <row r="57" spans="1:8" s="4" customFormat="1" ht="17.25" x14ac:dyDescent="0.3">
      <c r="A57" s="1" t="s">
        <v>300</v>
      </c>
      <c r="B57" s="1" t="s">
        <v>376</v>
      </c>
      <c r="C57" s="7" t="s">
        <v>128</v>
      </c>
      <c r="D57" s="1" t="s">
        <v>129</v>
      </c>
      <c r="E57" s="6">
        <v>40191</v>
      </c>
      <c r="F57" s="5" t="str">
        <f>"9782281127188"</f>
        <v>9782281127188</v>
      </c>
      <c r="G57" s="16">
        <v>627.20000000000005</v>
      </c>
      <c r="H57" s="1" t="s">
        <v>1</v>
      </c>
    </row>
    <row r="58" spans="1:8" s="4" customFormat="1" ht="17.25" x14ac:dyDescent="0.3">
      <c r="A58" s="1" t="s">
        <v>300</v>
      </c>
      <c r="B58" s="1" t="s">
        <v>132</v>
      </c>
      <c r="C58" s="7" t="s">
        <v>130</v>
      </c>
      <c r="D58" s="1" t="s">
        <v>131</v>
      </c>
      <c r="E58" s="6">
        <v>41607</v>
      </c>
      <c r="F58" s="5" t="str">
        <f>"9782281113716"</f>
        <v>9782281113716</v>
      </c>
      <c r="G58" s="16">
        <v>307.20000000000005</v>
      </c>
      <c r="H58" s="1" t="s">
        <v>1</v>
      </c>
    </row>
    <row r="59" spans="1:8" s="4" customFormat="1" ht="17.25" x14ac:dyDescent="0.3">
      <c r="A59" s="1" t="s">
        <v>299</v>
      </c>
      <c r="B59" s="1" t="s">
        <v>135</v>
      </c>
      <c r="C59" s="7" t="s">
        <v>133</v>
      </c>
      <c r="D59" s="1" t="s">
        <v>134</v>
      </c>
      <c r="E59" s="6">
        <v>41724</v>
      </c>
      <c r="F59" s="5" t="str">
        <f>"9782281116137"</f>
        <v>9782281116137</v>
      </c>
      <c r="G59" s="16">
        <v>921.6</v>
      </c>
      <c r="H59" s="1" t="s">
        <v>1</v>
      </c>
    </row>
    <row r="60" spans="1:8" s="4" customFormat="1" ht="17.25" x14ac:dyDescent="0.3">
      <c r="A60" s="1" t="s">
        <v>299</v>
      </c>
      <c r="B60" s="1" t="s">
        <v>135</v>
      </c>
      <c r="C60" s="7" t="s">
        <v>136</v>
      </c>
      <c r="D60" s="1" t="s">
        <v>137</v>
      </c>
      <c r="E60" s="6">
        <v>41598</v>
      </c>
      <c r="F60" s="5" t="str">
        <f>"9782281116182"</f>
        <v>9782281116182</v>
      </c>
      <c r="G60" s="16">
        <v>921.6</v>
      </c>
      <c r="H60" s="1" t="s">
        <v>1</v>
      </c>
    </row>
    <row r="61" spans="1:8" s="4" customFormat="1" ht="17.25" x14ac:dyDescent="0.3">
      <c r="A61" s="1" t="s">
        <v>299</v>
      </c>
      <c r="B61" s="1" t="s">
        <v>7</v>
      </c>
      <c r="C61" s="7" t="s">
        <v>138</v>
      </c>
      <c r="D61" s="1" t="s">
        <v>139</v>
      </c>
      <c r="E61" s="6">
        <v>41598</v>
      </c>
      <c r="F61" s="5" t="str">
        <f>"9782281194968"</f>
        <v>9782281194968</v>
      </c>
      <c r="G61" s="16">
        <v>627.20000000000005</v>
      </c>
      <c r="H61" s="1" t="s">
        <v>1</v>
      </c>
    </row>
    <row r="62" spans="1:8" s="4" customFormat="1" ht="17.25" x14ac:dyDescent="0.3">
      <c r="A62" s="1" t="s">
        <v>299</v>
      </c>
      <c r="B62" s="1" t="s">
        <v>7</v>
      </c>
      <c r="C62" s="7" t="s">
        <v>140</v>
      </c>
      <c r="D62" s="1" t="s">
        <v>108</v>
      </c>
      <c r="E62" s="6">
        <v>41444</v>
      </c>
      <c r="F62" s="5" t="str">
        <f>"9782281127324"</f>
        <v>9782281127324</v>
      </c>
      <c r="G62" s="16">
        <v>755.2</v>
      </c>
      <c r="H62" s="1" t="s">
        <v>1</v>
      </c>
    </row>
    <row r="63" spans="1:8" s="4" customFormat="1" ht="17.25" x14ac:dyDescent="0.3">
      <c r="A63" s="1" t="s">
        <v>299</v>
      </c>
      <c r="B63" s="1" t="s">
        <v>7</v>
      </c>
      <c r="C63" s="7" t="s">
        <v>141</v>
      </c>
      <c r="D63" s="1"/>
      <c r="E63" s="6">
        <v>41283</v>
      </c>
      <c r="F63" s="5" t="str">
        <f>"9782281115956"</f>
        <v>9782281115956</v>
      </c>
      <c r="G63" s="16">
        <v>704</v>
      </c>
      <c r="H63" s="1" t="s">
        <v>1</v>
      </c>
    </row>
    <row r="64" spans="1:8" s="4" customFormat="1" ht="17.25" x14ac:dyDescent="0.3">
      <c r="A64" s="1" t="s">
        <v>299</v>
      </c>
      <c r="B64" s="1" t="s">
        <v>7</v>
      </c>
      <c r="C64" s="7" t="s">
        <v>142</v>
      </c>
      <c r="D64" s="1"/>
      <c r="E64" s="6">
        <v>41283</v>
      </c>
      <c r="F64" s="5" t="str">
        <f>"9782281115963"</f>
        <v>9782281115963</v>
      </c>
      <c r="G64" s="16">
        <v>704</v>
      </c>
      <c r="H64" s="1" t="s">
        <v>1</v>
      </c>
    </row>
    <row r="65" spans="1:8" s="4" customFormat="1" ht="17.25" x14ac:dyDescent="0.3">
      <c r="A65" s="1" t="s">
        <v>299</v>
      </c>
      <c r="B65" s="1" t="s">
        <v>7</v>
      </c>
      <c r="C65" s="7" t="s">
        <v>143</v>
      </c>
      <c r="D65" s="1"/>
      <c r="E65" s="6">
        <v>41283</v>
      </c>
      <c r="F65" s="5" t="str">
        <f>"9782281115970"</f>
        <v>9782281115970</v>
      </c>
      <c r="G65" s="16">
        <v>704</v>
      </c>
      <c r="H65" s="1" t="s">
        <v>1</v>
      </c>
    </row>
    <row r="66" spans="1:8" s="4" customFormat="1" ht="17.25" x14ac:dyDescent="0.3">
      <c r="A66" s="1" t="s">
        <v>299</v>
      </c>
      <c r="B66" s="1" t="s">
        <v>7</v>
      </c>
      <c r="C66" s="7" t="s">
        <v>144</v>
      </c>
      <c r="D66" s="1" t="s">
        <v>145</v>
      </c>
      <c r="E66" s="6">
        <v>41199</v>
      </c>
      <c r="F66" s="5" t="str">
        <f>"9782281194999"</f>
        <v>9782281194999</v>
      </c>
      <c r="G66" s="16">
        <v>755.2</v>
      </c>
      <c r="H66" s="1" t="s">
        <v>1</v>
      </c>
    </row>
    <row r="67" spans="1:8" s="4" customFormat="1" ht="17.25" x14ac:dyDescent="0.3">
      <c r="A67" s="1" t="s">
        <v>299</v>
      </c>
      <c r="B67" s="1" t="s">
        <v>148</v>
      </c>
      <c r="C67" s="7" t="s">
        <v>146</v>
      </c>
      <c r="D67" s="1" t="s">
        <v>147</v>
      </c>
      <c r="E67" s="6">
        <v>41073</v>
      </c>
      <c r="F67" s="5" t="str">
        <f>"9782281115543"</f>
        <v>9782281115543</v>
      </c>
      <c r="G67" s="16">
        <v>448</v>
      </c>
      <c r="H67" s="1" t="s">
        <v>1</v>
      </c>
    </row>
    <row r="68" spans="1:8" s="4" customFormat="1" ht="17.25" x14ac:dyDescent="0.3">
      <c r="A68" s="1" t="s">
        <v>299</v>
      </c>
      <c r="B68" s="1" t="s">
        <v>7</v>
      </c>
      <c r="C68" s="7" t="s">
        <v>149</v>
      </c>
      <c r="D68" s="1" t="s">
        <v>150</v>
      </c>
      <c r="E68" s="6">
        <v>40910</v>
      </c>
      <c r="F68" s="5" t="str">
        <f>"9782281115406"</f>
        <v>9782281115406</v>
      </c>
      <c r="G68" s="16">
        <v>537.6</v>
      </c>
      <c r="H68" s="1" t="s">
        <v>1</v>
      </c>
    </row>
    <row r="69" spans="1:8" s="4" customFormat="1" ht="17.25" x14ac:dyDescent="0.3">
      <c r="A69" s="1" t="s">
        <v>299</v>
      </c>
      <c r="B69" s="1" t="s">
        <v>7</v>
      </c>
      <c r="C69" s="7" t="s">
        <v>151</v>
      </c>
      <c r="D69" s="1" t="s">
        <v>152</v>
      </c>
      <c r="E69" s="6">
        <v>40625</v>
      </c>
      <c r="F69" s="5" t="str">
        <f>"9782281115000"</f>
        <v>9782281115000</v>
      </c>
      <c r="G69" s="16">
        <v>896</v>
      </c>
      <c r="H69" s="1" t="s">
        <v>1</v>
      </c>
    </row>
    <row r="70" spans="1:8" s="4" customFormat="1" ht="17.25" x14ac:dyDescent="0.3">
      <c r="A70" s="1" t="s">
        <v>299</v>
      </c>
      <c r="B70" s="1" t="s">
        <v>7</v>
      </c>
      <c r="C70" s="7" t="s">
        <v>153</v>
      </c>
      <c r="D70" s="1" t="s">
        <v>154</v>
      </c>
      <c r="E70" s="6">
        <v>40513</v>
      </c>
      <c r="F70" s="5" t="str">
        <f>"9782281114829"</f>
        <v>9782281114829</v>
      </c>
      <c r="G70" s="16">
        <v>960</v>
      </c>
      <c r="H70" s="1" t="s">
        <v>1</v>
      </c>
    </row>
    <row r="71" spans="1:8" s="4" customFormat="1" ht="17.25" x14ac:dyDescent="0.3">
      <c r="A71" s="1" t="s">
        <v>299</v>
      </c>
      <c r="B71" s="1" t="s">
        <v>102</v>
      </c>
      <c r="C71" s="7" t="s">
        <v>155</v>
      </c>
      <c r="D71" s="1" t="s">
        <v>152</v>
      </c>
      <c r="E71" s="6">
        <v>39897</v>
      </c>
      <c r="F71" s="5" t="str">
        <f>"9782281114447"</f>
        <v>9782281114447</v>
      </c>
      <c r="G71" s="16">
        <v>755.2</v>
      </c>
      <c r="H71" s="1" t="s">
        <v>1</v>
      </c>
    </row>
    <row r="72" spans="1:8" s="4" customFormat="1" ht="17.25" x14ac:dyDescent="0.3">
      <c r="A72" s="1" t="s">
        <v>299</v>
      </c>
      <c r="B72" s="1" t="s">
        <v>158</v>
      </c>
      <c r="C72" s="7" t="s">
        <v>156</v>
      </c>
      <c r="D72" s="1" t="s">
        <v>157</v>
      </c>
      <c r="E72" s="6">
        <v>41885</v>
      </c>
      <c r="F72" s="5" t="str">
        <f>"9782281116908"</f>
        <v>9782281116908</v>
      </c>
      <c r="G72" s="16">
        <v>537.6</v>
      </c>
      <c r="H72" s="1" t="s">
        <v>1</v>
      </c>
    </row>
    <row r="73" spans="1:8" s="4" customFormat="1" ht="17.25" x14ac:dyDescent="0.3">
      <c r="A73" s="1" t="s">
        <v>299</v>
      </c>
      <c r="B73" s="1" t="s">
        <v>125</v>
      </c>
      <c r="C73" s="7" t="s">
        <v>159</v>
      </c>
      <c r="D73" s="1" t="s">
        <v>160</v>
      </c>
      <c r="E73" s="6">
        <v>41885</v>
      </c>
      <c r="F73" s="5" t="str">
        <f>"9782281116960"</f>
        <v>9782281116960</v>
      </c>
      <c r="G73" s="16">
        <v>576</v>
      </c>
      <c r="H73" s="1" t="s">
        <v>1</v>
      </c>
    </row>
    <row r="74" spans="1:8" s="4" customFormat="1" ht="17.25" x14ac:dyDescent="0.3">
      <c r="A74" s="1" t="s">
        <v>299</v>
      </c>
      <c r="B74" s="1" t="s">
        <v>163</v>
      </c>
      <c r="C74" s="7" t="s">
        <v>161</v>
      </c>
      <c r="D74" s="1" t="s">
        <v>162</v>
      </c>
      <c r="E74" s="6">
        <v>41885</v>
      </c>
      <c r="F74" s="5" t="str">
        <f>"9782281117547"</f>
        <v>9782281117547</v>
      </c>
      <c r="G74" s="16">
        <v>537.6</v>
      </c>
      <c r="H74" s="1" t="s">
        <v>1</v>
      </c>
    </row>
    <row r="75" spans="1:8" s="4" customFormat="1" ht="17.25" x14ac:dyDescent="0.3">
      <c r="A75" s="1" t="s">
        <v>299</v>
      </c>
      <c r="B75" s="1" t="s">
        <v>158</v>
      </c>
      <c r="C75" s="7" t="s">
        <v>164</v>
      </c>
      <c r="D75" s="1" t="s">
        <v>165</v>
      </c>
      <c r="E75" s="6">
        <v>41822</v>
      </c>
      <c r="F75" s="5" t="str">
        <f>"9782281116878"</f>
        <v>9782281116878</v>
      </c>
      <c r="G75" s="16">
        <v>499.20000000000005</v>
      </c>
      <c r="H75" s="1" t="s">
        <v>1</v>
      </c>
    </row>
    <row r="76" spans="1:8" s="4" customFormat="1" ht="17.25" x14ac:dyDescent="0.3">
      <c r="A76" s="1" t="s">
        <v>299</v>
      </c>
      <c r="B76" s="1" t="s">
        <v>168</v>
      </c>
      <c r="C76" s="7" t="s">
        <v>166</v>
      </c>
      <c r="D76" s="1" t="s">
        <v>167</v>
      </c>
      <c r="E76" s="6">
        <v>41815</v>
      </c>
      <c r="F76" s="5" t="str">
        <f>"9782281116885"</f>
        <v>9782281116885</v>
      </c>
      <c r="G76" s="16">
        <v>755.2</v>
      </c>
      <c r="H76" s="1" t="s">
        <v>1</v>
      </c>
    </row>
    <row r="77" spans="1:8" s="4" customFormat="1" ht="17.25" x14ac:dyDescent="0.3">
      <c r="A77" s="1" t="s">
        <v>299</v>
      </c>
      <c r="B77" s="1" t="s">
        <v>158</v>
      </c>
      <c r="C77" s="7" t="s">
        <v>169</v>
      </c>
      <c r="D77" s="1" t="s">
        <v>170</v>
      </c>
      <c r="E77" s="6">
        <v>41787</v>
      </c>
      <c r="F77" s="5" t="str">
        <f>"9782281116861"</f>
        <v>9782281116861</v>
      </c>
      <c r="G77" s="16">
        <v>499.20000000000005</v>
      </c>
      <c r="H77" s="1" t="s">
        <v>1</v>
      </c>
    </row>
    <row r="78" spans="1:8" s="4" customFormat="1" ht="17.25" x14ac:dyDescent="0.3">
      <c r="A78" s="1" t="s">
        <v>299</v>
      </c>
      <c r="B78" s="1"/>
      <c r="C78" s="7" t="s">
        <v>171</v>
      </c>
      <c r="D78" s="1"/>
      <c r="E78" s="6">
        <v>41786</v>
      </c>
      <c r="F78" s="5" t="str">
        <f>"9782281117639"</f>
        <v>9782281117639</v>
      </c>
      <c r="G78" s="16">
        <v>459.39200000000005</v>
      </c>
      <c r="H78" s="1" t="s">
        <v>1</v>
      </c>
    </row>
    <row r="79" spans="1:8" s="4" customFormat="1" ht="17.25" x14ac:dyDescent="0.3">
      <c r="A79" s="1" t="s">
        <v>299</v>
      </c>
      <c r="B79" s="1" t="s">
        <v>63</v>
      </c>
      <c r="C79" s="7" t="s">
        <v>172</v>
      </c>
      <c r="D79" s="1" t="s">
        <v>173</v>
      </c>
      <c r="E79" s="6">
        <v>41780</v>
      </c>
      <c r="F79" s="5" t="str">
        <f>"9782281116809"</f>
        <v>9782281116809</v>
      </c>
      <c r="G79" s="16">
        <v>819.2</v>
      </c>
      <c r="H79" s="1" t="s">
        <v>1</v>
      </c>
    </row>
    <row r="80" spans="1:8" s="4" customFormat="1" ht="17.25" x14ac:dyDescent="0.3">
      <c r="A80" s="1" t="s">
        <v>299</v>
      </c>
      <c r="B80" s="1" t="s">
        <v>7</v>
      </c>
      <c r="C80" s="7" t="s">
        <v>174</v>
      </c>
      <c r="D80" s="1"/>
      <c r="E80" s="6">
        <v>41730</v>
      </c>
      <c r="F80" s="5" t="str">
        <f>"9782281117394"</f>
        <v>9782281117394</v>
      </c>
      <c r="G80" s="16">
        <v>448</v>
      </c>
      <c r="H80" s="1" t="s">
        <v>1</v>
      </c>
    </row>
    <row r="81" spans="1:8" s="4" customFormat="1" ht="17.25" x14ac:dyDescent="0.3">
      <c r="A81" s="1" t="s">
        <v>299</v>
      </c>
      <c r="B81" s="1" t="s">
        <v>168</v>
      </c>
      <c r="C81" s="7" t="s">
        <v>175</v>
      </c>
      <c r="D81" s="1" t="s">
        <v>176</v>
      </c>
      <c r="E81" s="6">
        <v>41725</v>
      </c>
      <c r="F81" s="5" t="str">
        <f>"9782281117325"</f>
        <v>9782281117325</v>
      </c>
      <c r="G81" s="16">
        <v>896</v>
      </c>
      <c r="H81" s="1" t="s">
        <v>1</v>
      </c>
    </row>
    <row r="82" spans="1:8" s="4" customFormat="1" ht="17.25" x14ac:dyDescent="0.3">
      <c r="A82" s="1" t="s">
        <v>299</v>
      </c>
      <c r="B82" s="1" t="s">
        <v>102</v>
      </c>
      <c r="C82" s="7" t="s">
        <v>177</v>
      </c>
      <c r="D82" s="1" t="s">
        <v>178</v>
      </c>
      <c r="E82" s="6">
        <v>41724</v>
      </c>
      <c r="F82" s="5" t="str">
        <f>"9782281117424"</f>
        <v>9782281117424</v>
      </c>
      <c r="G82" s="16">
        <v>576</v>
      </c>
      <c r="H82" s="1" t="s">
        <v>1</v>
      </c>
    </row>
    <row r="83" spans="1:8" s="4" customFormat="1" ht="17.25" x14ac:dyDescent="0.3">
      <c r="A83" s="1" t="s">
        <v>299</v>
      </c>
      <c r="B83" s="1" t="s">
        <v>163</v>
      </c>
      <c r="C83" s="7" t="s">
        <v>179</v>
      </c>
      <c r="D83" s="1"/>
      <c r="E83" s="6">
        <v>41724</v>
      </c>
      <c r="F83" s="5" t="str">
        <f>"9782281117431"</f>
        <v>9782281117431</v>
      </c>
      <c r="G83" s="16">
        <v>345.6</v>
      </c>
      <c r="H83" s="1" t="s">
        <v>1</v>
      </c>
    </row>
    <row r="84" spans="1:8" s="4" customFormat="1" ht="17.25" x14ac:dyDescent="0.3">
      <c r="A84" s="1" t="s">
        <v>299</v>
      </c>
      <c r="B84" s="1" t="s">
        <v>125</v>
      </c>
      <c r="C84" s="7" t="s">
        <v>180</v>
      </c>
      <c r="D84" s="1" t="s">
        <v>178</v>
      </c>
      <c r="E84" s="6">
        <v>41724</v>
      </c>
      <c r="F84" s="5" t="str">
        <f>"9782281116823"</f>
        <v>9782281116823</v>
      </c>
      <c r="G84" s="16">
        <v>665.6</v>
      </c>
      <c r="H84" s="1" t="s">
        <v>1</v>
      </c>
    </row>
    <row r="85" spans="1:8" s="4" customFormat="1" ht="17.25" x14ac:dyDescent="0.3">
      <c r="A85" s="1" t="s">
        <v>299</v>
      </c>
      <c r="B85" s="1" t="s">
        <v>7</v>
      </c>
      <c r="C85" s="7" t="s">
        <v>181</v>
      </c>
      <c r="D85" s="1" t="s">
        <v>182</v>
      </c>
      <c r="E85" s="6">
        <v>41722</v>
      </c>
      <c r="F85" s="5" t="str">
        <f>"9782281117370"</f>
        <v>9782281117370</v>
      </c>
      <c r="G85" s="16">
        <v>448</v>
      </c>
      <c r="H85" s="1" t="s">
        <v>1</v>
      </c>
    </row>
    <row r="86" spans="1:8" s="4" customFormat="1" ht="17.25" x14ac:dyDescent="0.3">
      <c r="A86" s="1" t="s">
        <v>299</v>
      </c>
      <c r="B86" s="1" t="s">
        <v>158</v>
      </c>
      <c r="C86" s="7" t="s">
        <v>183</v>
      </c>
      <c r="D86" s="1" t="s">
        <v>184</v>
      </c>
      <c r="E86" s="6">
        <v>41722</v>
      </c>
      <c r="F86" s="5" t="str">
        <f>"9782281117462"</f>
        <v>9782281117462</v>
      </c>
      <c r="G86" s="16">
        <v>358.40000000000003</v>
      </c>
      <c r="H86" s="1" t="s">
        <v>1</v>
      </c>
    </row>
    <row r="87" spans="1:8" s="4" customFormat="1" ht="17.25" x14ac:dyDescent="0.3">
      <c r="A87" s="1" t="s">
        <v>299</v>
      </c>
      <c r="B87" s="1" t="s">
        <v>7</v>
      </c>
      <c r="C87" s="7" t="s">
        <v>185</v>
      </c>
      <c r="D87" s="1" t="s">
        <v>186</v>
      </c>
      <c r="E87" s="6">
        <v>41703</v>
      </c>
      <c r="F87" s="5" t="str">
        <f>"9782281116830"</f>
        <v>9782281116830</v>
      </c>
      <c r="G87" s="16">
        <v>473.6</v>
      </c>
      <c r="H87" s="1" t="s">
        <v>1</v>
      </c>
    </row>
    <row r="88" spans="1:8" s="4" customFormat="1" ht="17.25" x14ac:dyDescent="0.3">
      <c r="A88" s="1" t="s">
        <v>299</v>
      </c>
      <c r="B88" s="1" t="s">
        <v>163</v>
      </c>
      <c r="C88" s="7" t="s">
        <v>187</v>
      </c>
      <c r="D88" s="1"/>
      <c r="E88" s="6">
        <v>41703</v>
      </c>
      <c r="F88" s="5" t="str">
        <f>"9782281116816"</f>
        <v>9782281116816</v>
      </c>
      <c r="G88" s="16">
        <v>537.6</v>
      </c>
      <c r="H88" s="1" t="s">
        <v>1</v>
      </c>
    </row>
    <row r="89" spans="1:8" s="4" customFormat="1" ht="17.25" x14ac:dyDescent="0.3">
      <c r="A89" s="1" t="s">
        <v>299</v>
      </c>
      <c r="B89" s="1" t="s">
        <v>168</v>
      </c>
      <c r="C89" s="7" t="s">
        <v>188</v>
      </c>
      <c r="D89" s="1" t="s">
        <v>189</v>
      </c>
      <c r="E89" s="6">
        <v>41598</v>
      </c>
      <c r="F89" s="5" t="str">
        <f>"9782281115451"</f>
        <v>9782281115451</v>
      </c>
      <c r="G89" s="16">
        <v>896</v>
      </c>
      <c r="H89" s="1" t="s">
        <v>1</v>
      </c>
    </row>
    <row r="90" spans="1:8" s="4" customFormat="1" ht="17.25" x14ac:dyDescent="0.3">
      <c r="A90" s="1" t="s">
        <v>299</v>
      </c>
      <c r="B90" s="1" t="s">
        <v>192</v>
      </c>
      <c r="C90" s="7" t="s">
        <v>190</v>
      </c>
      <c r="D90" s="1" t="s">
        <v>191</v>
      </c>
      <c r="E90" s="6">
        <v>41584</v>
      </c>
      <c r="F90" s="5" t="str">
        <f>"9782281116663"</f>
        <v>9782281116663</v>
      </c>
      <c r="G90" s="16">
        <v>4992</v>
      </c>
      <c r="H90" s="1" t="s">
        <v>1</v>
      </c>
    </row>
    <row r="91" spans="1:8" s="4" customFormat="1" ht="17.25" x14ac:dyDescent="0.3">
      <c r="A91" s="1" t="s">
        <v>299</v>
      </c>
      <c r="B91" s="1" t="s">
        <v>192</v>
      </c>
      <c r="C91" s="7" t="s">
        <v>193</v>
      </c>
      <c r="D91" s="1" t="s">
        <v>191</v>
      </c>
      <c r="E91" s="6">
        <v>41584</v>
      </c>
      <c r="F91" s="5" t="str">
        <f>"9782281116588"</f>
        <v>9782281116588</v>
      </c>
      <c r="G91" s="16">
        <v>1230.08</v>
      </c>
      <c r="H91" s="1" t="s">
        <v>1</v>
      </c>
    </row>
    <row r="92" spans="1:8" s="4" customFormat="1" ht="17.25" x14ac:dyDescent="0.3">
      <c r="A92" s="1" t="s">
        <v>299</v>
      </c>
      <c r="B92" s="1" t="s">
        <v>192</v>
      </c>
      <c r="C92" s="7" t="s">
        <v>194</v>
      </c>
      <c r="D92" s="1" t="s">
        <v>191</v>
      </c>
      <c r="E92" s="6">
        <v>41584</v>
      </c>
      <c r="F92" s="5" t="str">
        <f>"9782281116595"</f>
        <v>9782281116595</v>
      </c>
      <c r="G92" s="16">
        <v>1230.08</v>
      </c>
      <c r="H92" s="1" t="s">
        <v>1</v>
      </c>
    </row>
    <row r="93" spans="1:8" s="4" customFormat="1" ht="17.25" x14ac:dyDescent="0.3">
      <c r="A93" s="1" t="s">
        <v>299</v>
      </c>
      <c r="B93" s="1" t="s">
        <v>192</v>
      </c>
      <c r="C93" s="7" t="s">
        <v>195</v>
      </c>
      <c r="D93" s="1" t="s">
        <v>191</v>
      </c>
      <c r="E93" s="6">
        <v>41584</v>
      </c>
      <c r="F93" s="5" t="str">
        <f>"9782281116601"</f>
        <v>9782281116601</v>
      </c>
      <c r="G93" s="16">
        <v>1230.08</v>
      </c>
      <c r="H93" s="1" t="s">
        <v>1</v>
      </c>
    </row>
    <row r="94" spans="1:8" s="4" customFormat="1" ht="17.25" x14ac:dyDescent="0.3">
      <c r="A94" s="1" t="s">
        <v>299</v>
      </c>
      <c r="B94" s="1" t="s">
        <v>192</v>
      </c>
      <c r="C94" s="7" t="s">
        <v>196</v>
      </c>
      <c r="D94" s="1" t="s">
        <v>191</v>
      </c>
      <c r="E94" s="6">
        <v>41584</v>
      </c>
      <c r="F94" s="5" t="str">
        <f>"9782281116625"</f>
        <v>9782281116625</v>
      </c>
      <c r="G94" s="16">
        <v>1230.08</v>
      </c>
      <c r="H94" s="1" t="s">
        <v>1</v>
      </c>
    </row>
    <row r="95" spans="1:8" s="4" customFormat="1" ht="17.25" x14ac:dyDescent="0.3">
      <c r="A95" s="1" t="s">
        <v>299</v>
      </c>
      <c r="B95" s="1" t="s">
        <v>192</v>
      </c>
      <c r="C95" s="7" t="s">
        <v>197</v>
      </c>
      <c r="D95" s="1" t="s">
        <v>191</v>
      </c>
      <c r="E95" s="6">
        <v>41584</v>
      </c>
      <c r="F95" s="5" t="str">
        <f>"9782281116632"</f>
        <v>9782281116632</v>
      </c>
      <c r="G95" s="16">
        <v>1230.08</v>
      </c>
      <c r="H95" s="1" t="s">
        <v>1</v>
      </c>
    </row>
    <row r="96" spans="1:8" s="4" customFormat="1" ht="17.25" x14ac:dyDescent="0.3">
      <c r="A96" s="1" t="s">
        <v>299</v>
      </c>
      <c r="B96" s="1" t="s">
        <v>192</v>
      </c>
      <c r="C96" s="7" t="s">
        <v>198</v>
      </c>
      <c r="D96" s="1" t="s">
        <v>191</v>
      </c>
      <c r="E96" s="6">
        <v>41584</v>
      </c>
      <c r="F96" s="5" t="str">
        <f>"9782281116649"</f>
        <v>9782281116649</v>
      </c>
      <c r="G96" s="16">
        <v>1230.08</v>
      </c>
      <c r="H96" s="1" t="s">
        <v>1</v>
      </c>
    </row>
    <row r="97" spans="1:8" s="4" customFormat="1" ht="17.25" x14ac:dyDescent="0.3">
      <c r="A97" s="1" t="s">
        <v>299</v>
      </c>
      <c r="B97" s="1" t="s">
        <v>192</v>
      </c>
      <c r="C97" s="7" t="s">
        <v>199</v>
      </c>
      <c r="D97" s="1" t="s">
        <v>191</v>
      </c>
      <c r="E97" s="6">
        <v>41584</v>
      </c>
      <c r="F97" s="5" t="str">
        <f>"9782281116656"</f>
        <v>9782281116656</v>
      </c>
      <c r="G97" s="16">
        <v>1230.08</v>
      </c>
      <c r="H97" s="1" t="s">
        <v>1</v>
      </c>
    </row>
    <row r="98" spans="1:8" s="4" customFormat="1" ht="17.25" x14ac:dyDescent="0.3">
      <c r="A98" s="1" t="s">
        <v>299</v>
      </c>
      <c r="B98" s="1" t="s">
        <v>158</v>
      </c>
      <c r="C98" s="7" t="s">
        <v>200</v>
      </c>
      <c r="D98" s="1" t="s">
        <v>184</v>
      </c>
      <c r="E98" s="6">
        <v>41584</v>
      </c>
      <c r="F98" s="5" t="str">
        <f>"9782281116410"</f>
        <v>9782281116410</v>
      </c>
      <c r="G98" s="16">
        <v>499.20000000000005</v>
      </c>
      <c r="H98" s="1" t="s">
        <v>1</v>
      </c>
    </row>
    <row r="99" spans="1:8" s="4" customFormat="1" ht="17.25" x14ac:dyDescent="0.3">
      <c r="A99" s="1" t="s">
        <v>299</v>
      </c>
      <c r="B99" s="1" t="s">
        <v>7</v>
      </c>
      <c r="C99" s="7" t="s">
        <v>201</v>
      </c>
      <c r="D99" s="1" t="s">
        <v>202</v>
      </c>
      <c r="E99" s="6">
        <v>41570</v>
      </c>
      <c r="F99" s="5" t="str">
        <f>"9782281116427"</f>
        <v>9782281116427</v>
      </c>
      <c r="G99" s="16">
        <v>627.20000000000005</v>
      </c>
      <c r="H99" s="1" t="s">
        <v>1</v>
      </c>
    </row>
    <row r="100" spans="1:8" s="4" customFormat="1" ht="17.25" x14ac:dyDescent="0.3">
      <c r="A100" s="1" t="s">
        <v>299</v>
      </c>
      <c r="B100" s="1" t="s">
        <v>163</v>
      </c>
      <c r="C100" s="7" t="s">
        <v>203</v>
      </c>
      <c r="D100" s="1"/>
      <c r="E100" s="6">
        <v>41570</v>
      </c>
      <c r="F100" s="5" t="str">
        <f>"9782281116038"</f>
        <v>9782281116038</v>
      </c>
      <c r="G100" s="16">
        <v>499.20000000000005</v>
      </c>
      <c r="H100" s="1" t="s">
        <v>1</v>
      </c>
    </row>
    <row r="101" spans="1:8" s="4" customFormat="1" ht="17.25" x14ac:dyDescent="0.3">
      <c r="A101" s="1" t="s">
        <v>299</v>
      </c>
      <c r="B101" s="1" t="s">
        <v>168</v>
      </c>
      <c r="C101" s="7" t="s">
        <v>204</v>
      </c>
      <c r="D101" s="1" t="s">
        <v>205</v>
      </c>
      <c r="E101" s="6">
        <v>41549</v>
      </c>
      <c r="F101" s="5" t="str">
        <f>"9782281116052"</f>
        <v>9782281116052</v>
      </c>
      <c r="G101" s="16">
        <v>716.80000000000007</v>
      </c>
      <c r="H101" s="1" t="s">
        <v>1</v>
      </c>
    </row>
    <row r="102" spans="1:8" s="4" customFormat="1" ht="17.25" x14ac:dyDescent="0.3">
      <c r="A102" s="1" t="s">
        <v>299</v>
      </c>
      <c r="B102" s="1" t="s">
        <v>102</v>
      </c>
      <c r="C102" s="7" t="s">
        <v>206</v>
      </c>
      <c r="D102" s="1" t="s">
        <v>178</v>
      </c>
      <c r="E102" s="6">
        <v>41549</v>
      </c>
      <c r="F102" s="5" t="str">
        <f>"9782281116366"</f>
        <v>9782281116366</v>
      </c>
      <c r="G102" s="16">
        <v>768</v>
      </c>
      <c r="H102" s="1" t="s">
        <v>1</v>
      </c>
    </row>
    <row r="103" spans="1:8" s="4" customFormat="1" ht="17.25" x14ac:dyDescent="0.3">
      <c r="A103" s="1" t="s">
        <v>299</v>
      </c>
      <c r="B103" s="1" t="s">
        <v>168</v>
      </c>
      <c r="C103" s="7" t="s">
        <v>207</v>
      </c>
      <c r="D103" s="1" t="s">
        <v>208</v>
      </c>
      <c r="E103" s="6">
        <v>41535</v>
      </c>
      <c r="F103" s="5" t="str">
        <f>"9782281116069"</f>
        <v>9782281116069</v>
      </c>
      <c r="G103" s="16">
        <v>780.80000000000007</v>
      </c>
      <c r="H103" s="1" t="s">
        <v>1</v>
      </c>
    </row>
    <row r="104" spans="1:8" s="4" customFormat="1" ht="17.25" x14ac:dyDescent="0.3">
      <c r="A104" s="1" t="s">
        <v>299</v>
      </c>
      <c r="B104" s="1" t="s">
        <v>7</v>
      </c>
      <c r="C104" s="7" t="s">
        <v>209</v>
      </c>
      <c r="D104" s="1" t="s">
        <v>47</v>
      </c>
      <c r="E104" s="6">
        <v>41535</v>
      </c>
      <c r="F104" s="5" t="str">
        <f>"9782281116090"</f>
        <v>9782281116090</v>
      </c>
      <c r="G104" s="16">
        <v>627.20000000000005</v>
      </c>
      <c r="H104" s="1" t="s">
        <v>1</v>
      </c>
    </row>
    <row r="105" spans="1:8" s="4" customFormat="1" ht="17.25" x14ac:dyDescent="0.3">
      <c r="A105" s="1" t="s">
        <v>299</v>
      </c>
      <c r="B105" s="1" t="s">
        <v>7</v>
      </c>
      <c r="C105" s="7" t="s">
        <v>210</v>
      </c>
      <c r="D105" s="1"/>
      <c r="E105" s="6">
        <v>41521</v>
      </c>
      <c r="F105" s="5" t="str">
        <f>"9782281116076"</f>
        <v>9782281116076</v>
      </c>
      <c r="G105" s="16">
        <v>627.20000000000005</v>
      </c>
      <c r="H105" s="1" t="s">
        <v>1</v>
      </c>
    </row>
    <row r="106" spans="1:8" s="4" customFormat="1" ht="17.25" x14ac:dyDescent="0.3">
      <c r="A106" s="1" t="s">
        <v>299</v>
      </c>
      <c r="B106" s="1" t="s">
        <v>158</v>
      </c>
      <c r="C106" s="7" t="s">
        <v>211</v>
      </c>
      <c r="D106" s="1" t="s">
        <v>212</v>
      </c>
      <c r="E106" s="6">
        <v>41514</v>
      </c>
      <c r="F106" s="5" t="str">
        <f>"9782281116106"</f>
        <v>9782281116106</v>
      </c>
      <c r="G106" s="16">
        <v>499.20000000000005</v>
      </c>
      <c r="H106" s="1" t="s">
        <v>1</v>
      </c>
    </row>
    <row r="107" spans="1:8" s="4" customFormat="1" ht="17.25" x14ac:dyDescent="0.3">
      <c r="A107" s="1" t="s">
        <v>299</v>
      </c>
      <c r="B107" s="1" t="s">
        <v>168</v>
      </c>
      <c r="C107" s="7" t="s">
        <v>213</v>
      </c>
      <c r="D107" s="1" t="s">
        <v>214</v>
      </c>
      <c r="E107" s="6">
        <v>41493</v>
      </c>
      <c r="F107" s="5" t="str">
        <f>"9782281116045"</f>
        <v>9782281116045</v>
      </c>
      <c r="G107" s="16">
        <v>1267.2</v>
      </c>
      <c r="H107" s="1" t="s">
        <v>1</v>
      </c>
    </row>
    <row r="108" spans="1:8" s="4" customFormat="1" ht="17.25" x14ac:dyDescent="0.3">
      <c r="A108" s="1" t="s">
        <v>299</v>
      </c>
      <c r="B108" s="1" t="s">
        <v>102</v>
      </c>
      <c r="C108" s="7" t="s">
        <v>215</v>
      </c>
      <c r="D108" s="1" t="s">
        <v>134</v>
      </c>
      <c r="E108" s="6">
        <v>41477</v>
      </c>
      <c r="F108" s="5" t="str">
        <f>"9782281116786"</f>
        <v>9782281116786</v>
      </c>
      <c r="G108" s="16">
        <v>1011.2</v>
      </c>
      <c r="H108" s="1" t="s">
        <v>1</v>
      </c>
    </row>
    <row r="109" spans="1:8" s="4" customFormat="1" ht="17.25" x14ac:dyDescent="0.3">
      <c r="A109" s="1" t="s">
        <v>299</v>
      </c>
      <c r="B109" s="1" t="s">
        <v>7</v>
      </c>
      <c r="C109" s="7" t="s">
        <v>216</v>
      </c>
      <c r="D109" s="1" t="s">
        <v>217</v>
      </c>
      <c r="E109" s="6">
        <v>41470</v>
      </c>
      <c r="F109" s="5" t="str">
        <f>"9782281116540"</f>
        <v>9782281116540</v>
      </c>
      <c r="G109" s="16">
        <v>704</v>
      </c>
      <c r="H109" s="1" t="s">
        <v>1</v>
      </c>
    </row>
    <row r="110" spans="1:8" s="4" customFormat="1" ht="17.25" x14ac:dyDescent="0.3">
      <c r="A110" s="1" t="s">
        <v>299</v>
      </c>
      <c r="B110" s="1" t="s">
        <v>7</v>
      </c>
      <c r="C110" s="7" t="s">
        <v>218</v>
      </c>
      <c r="D110" s="1" t="s">
        <v>219</v>
      </c>
      <c r="E110" s="6">
        <v>41459</v>
      </c>
      <c r="F110" s="5" t="str">
        <f>"9782281116533"</f>
        <v>9782281116533</v>
      </c>
      <c r="G110" s="16">
        <v>576</v>
      </c>
      <c r="H110" s="1" t="s">
        <v>1</v>
      </c>
    </row>
    <row r="111" spans="1:8" s="4" customFormat="1" ht="17.25" x14ac:dyDescent="0.3">
      <c r="A111" s="1" t="s">
        <v>299</v>
      </c>
      <c r="B111" s="1" t="s">
        <v>163</v>
      </c>
      <c r="C111" s="7" t="s">
        <v>220</v>
      </c>
      <c r="D111" s="1"/>
      <c r="E111" s="6">
        <v>41459</v>
      </c>
      <c r="F111" s="5" t="str">
        <f>"9782281116502"</f>
        <v>9782281116502</v>
      </c>
      <c r="G111" s="16">
        <v>345.6</v>
      </c>
      <c r="H111" s="1" t="s">
        <v>1</v>
      </c>
    </row>
    <row r="112" spans="1:8" s="4" customFormat="1" ht="17.25" x14ac:dyDescent="0.3">
      <c r="A112" s="1" t="s">
        <v>299</v>
      </c>
      <c r="B112" s="1" t="s">
        <v>102</v>
      </c>
      <c r="C112" s="7" t="s">
        <v>221</v>
      </c>
      <c r="D112" s="1" t="s">
        <v>222</v>
      </c>
      <c r="E112" s="6">
        <v>41459</v>
      </c>
      <c r="F112" s="5" t="str">
        <f>"9782281116557"</f>
        <v>9782281116557</v>
      </c>
      <c r="G112" s="16">
        <v>934.40000000000009</v>
      </c>
      <c r="H112" s="1" t="s">
        <v>1</v>
      </c>
    </row>
    <row r="113" spans="1:8" s="4" customFormat="1" ht="17.25" x14ac:dyDescent="0.3">
      <c r="A113" s="1" t="s">
        <v>299</v>
      </c>
      <c r="B113" s="1" t="s">
        <v>7</v>
      </c>
      <c r="C113" s="7" t="s">
        <v>223</v>
      </c>
      <c r="D113" s="1" t="s">
        <v>170</v>
      </c>
      <c r="E113" s="6">
        <v>41459</v>
      </c>
      <c r="F113" s="5" t="str">
        <f>"9782281116434"</f>
        <v>9782281116434</v>
      </c>
      <c r="G113" s="16">
        <v>320</v>
      </c>
      <c r="H113" s="1" t="s">
        <v>1</v>
      </c>
    </row>
    <row r="114" spans="1:8" s="4" customFormat="1" ht="17.25" x14ac:dyDescent="0.3">
      <c r="A114" s="1" t="s">
        <v>299</v>
      </c>
      <c r="B114" s="1" t="s">
        <v>163</v>
      </c>
      <c r="C114" s="7" t="s">
        <v>224</v>
      </c>
      <c r="D114" s="1"/>
      <c r="E114" s="6">
        <v>41459</v>
      </c>
      <c r="F114" s="5" t="str">
        <f>"9782281116519"</f>
        <v>9782281116519</v>
      </c>
      <c r="G114" s="16">
        <v>345.6</v>
      </c>
      <c r="H114" s="1" t="s">
        <v>1</v>
      </c>
    </row>
    <row r="115" spans="1:8" s="4" customFormat="1" ht="17.25" x14ac:dyDescent="0.3">
      <c r="A115" s="1" t="s">
        <v>299</v>
      </c>
      <c r="B115" s="1" t="s">
        <v>163</v>
      </c>
      <c r="C115" s="7" t="s">
        <v>225</v>
      </c>
      <c r="D115" s="1"/>
      <c r="E115" s="6">
        <v>41459</v>
      </c>
      <c r="F115" s="5" t="str">
        <f>"9782281116526"</f>
        <v>9782281116526</v>
      </c>
      <c r="G115" s="16">
        <v>345.6</v>
      </c>
      <c r="H115" s="1" t="s">
        <v>1</v>
      </c>
    </row>
    <row r="116" spans="1:8" s="4" customFormat="1" ht="17.25" x14ac:dyDescent="0.3">
      <c r="A116" s="1" t="s">
        <v>299</v>
      </c>
      <c r="B116" s="1" t="s">
        <v>7</v>
      </c>
      <c r="C116" s="7" t="s">
        <v>226</v>
      </c>
      <c r="D116" s="1" t="s">
        <v>217</v>
      </c>
      <c r="E116" s="6">
        <v>41416</v>
      </c>
      <c r="F116" s="5" t="str">
        <f>"9782281129212"</f>
        <v>9782281129212</v>
      </c>
      <c r="G116" s="16">
        <v>883.2</v>
      </c>
      <c r="H116" s="1" t="s">
        <v>1</v>
      </c>
    </row>
    <row r="117" spans="1:8" s="4" customFormat="1" ht="17.25" x14ac:dyDescent="0.3">
      <c r="A117" s="1" t="s">
        <v>299</v>
      </c>
      <c r="B117" s="1" t="s">
        <v>102</v>
      </c>
      <c r="C117" s="7" t="s">
        <v>227</v>
      </c>
      <c r="D117" s="1" t="s">
        <v>222</v>
      </c>
      <c r="E117" s="6">
        <v>41402</v>
      </c>
      <c r="F117" s="5" t="str">
        <f>"9782281195316"</f>
        <v>9782281195316</v>
      </c>
      <c r="G117" s="16">
        <v>1344</v>
      </c>
      <c r="H117" s="1" t="s">
        <v>1</v>
      </c>
    </row>
    <row r="118" spans="1:8" s="4" customFormat="1" ht="17.25" x14ac:dyDescent="0.3">
      <c r="A118" s="1" t="s">
        <v>299</v>
      </c>
      <c r="B118" s="1" t="s">
        <v>7</v>
      </c>
      <c r="C118" s="7" t="s">
        <v>228</v>
      </c>
      <c r="D118" s="1" t="s">
        <v>229</v>
      </c>
      <c r="E118" s="6">
        <v>41388</v>
      </c>
      <c r="F118" s="5" t="str">
        <f>"9782281115673"</f>
        <v>9782281115673</v>
      </c>
      <c r="G118" s="16">
        <v>768</v>
      </c>
      <c r="H118" s="1" t="s">
        <v>1</v>
      </c>
    </row>
    <row r="119" spans="1:8" s="4" customFormat="1" ht="17.25" x14ac:dyDescent="0.3">
      <c r="A119" s="1" t="s">
        <v>299</v>
      </c>
      <c r="B119" s="1" t="s">
        <v>168</v>
      </c>
      <c r="C119" s="7" t="s">
        <v>230</v>
      </c>
      <c r="D119" s="1" t="s">
        <v>176</v>
      </c>
      <c r="E119" s="6">
        <v>41388</v>
      </c>
      <c r="F119" s="5" t="str">
        <f>"9782281115055"</f>
        <v>9782281115055</v>
      </c>
      <c r="G119" s="16">
        <v>1267.2</v>
      </c>
      <c r="H119" s="1" t="s">
        <v>1</v>
      </c>
    </row>
    <row r="120" spans="1:8" s="4" customFormat="1" ht="17.25" x14ac:dyDescent="0.3">
      <c r="A120" s="1" t="s">
        <v>299</v>
      </c>
      <c r="B120" s="1" t="s">
        <v>163</v>
      </c>
      <c r="C120" s="7" t="s">
        <v>231</v>
      </c>
      <c r="D120" s="1" t="s">
        <v>232</v>
      </c>
      <c r="E120" s="6">
        <v>41374</v>
      </c>
      <c r="F120" s="5" t="str">
        <f>"9782281116281"</f>
        <v>9782281116281</v>
      </c>
      <c r="G120" s="16">
        <v>499.20000000000005</v>
      </c>
      <c r="H120" s="1" t="s">
        <v>1</v>
      </c>
    </row>
    <row r="121" spans="1:8" s="4" customFormat="1" ht="17.25" x14ac:dyDescent="0.3">
      <c r="A121" s="1" t="s">
        <v>299</v>
      </c>
      <c r="B121" s="1" t="s">
        <v>148</v>
      </c>
      <c r="C121" s="7" t="s">
        <v>233</v>
      </c>
      <c r="D121" s="1"/>
      <c r="E121" s="6">
        <v>41354</v>
      </c>
      <c r="F121" s="5" t="str">
        <f>"9782281116472"</f>
        <v>9782281116472</v>
      </c>
      <c r="G121" s="16">
        <v>448</v>
      </c>
      <c r="H121" s="1" t="s">
        <v>1</v>
      </c>
    </row>
    <row r="122" spans="1:8" s="4" customFormat="1" ht="17.25" x14ac:dyDescent="0.3">
      <c r="A122" s="1" t="s">
        <v>299</v>
      </c>
      <c r="B122" s="1" t="s">
        <v>148</v>
      </c>
      <c r="C122" s="7" t="s">
        <v>234</v>
      </c>
      <c r="D122" s="1"/>
      <c r="E122" s="6">
        <v>41354</v>
      </c>
      <c r="F122" s="5" t="str">
        <f>"9782281116489"</f>
        <v>9782281116489</v>
      </c>
      <c r="G122" s="16">
        <v>448</v>
      </c>
      <c r="H122" s="1" t="s">
        <v>1</v>
      </c>
    </row>
    <row r="123" spans="1:8" s="4" customFormat="1" ht="17.25" x14ac:dyDescent="0.3">
      <c r="A123" s="1" t="s">
        <v>299</v>
      </c>
      <c r="B123" s="1" t="s">
        <v>163</v>
      </c>
      <c r="C123" s="7" t="s">
        <v>235</v>
      </c>
      <c r="D123" s="1"/>
      <c r="E123" s="6">
        <v>41354</v>
      </c>
      <c r="F123" s="5" t="str">
        <f>"9782281116441"</f>
        <v>9782281116441</v>
      </c>
      <c r="G123" s="16">
        <v>345.6</v>
      </c>
      <c r="H123" s="1" t="s">
        <v>1</v>
      </c>
    </row>
    <row r="124" spans="1:8" s="4" customFormat="1" ht="17.25" x14ac:dyDescent="0.3">
      <c r="A124" s="1" t="s">
        <v>299</v>
      </c>
      <c r="B124" s="1" t="s">
        <v>163</v>
      </c>
      <c r="C124" s="7" t="s">
        <v>236</v>
      </c>
      <c r="D124" s="1"/>
      <c r="E124" s="6">
        <v>41354</v>
      </c>
      <c r="F124" s="5" t="str">
        <f>"9782281116465"</f>
        <v>9782281116465</v>
      </c>
      <c r="G124" s="16">
        <v>345.6</v>
      </c>
      <c r="H124" s="1" t="s">
        <v>1</v>
      </c>
    </row>
    <row r="125" spans="1:8" s="4" customFormat="1" ht="17.25" x14ac:dyDescent="0.3">
      <c r="A125" s="1" t="s">
        <v>299</v>
      </c>
      <c r="B125" s="1" t="s">
        <v>163</v>
      </c>
      <c r="C125" s="7" t="s">
        <v>237</v>
      </c>
      <c r="D125" s="1"/>
      <c r="E125" s="6">
        <v>41354</v>
      </c>
      <c r="F125" s="5" t="str">
        <f>"9782281116458"</f>
        <v>9782281116458</v>
      </c>
      <c r="G125" s="16">
        <v>345.6</v>
      </c>
      <c r="H125" s="1" t="s">
        <v>1</v>
      </c>
    </row>
    <row r="126" spans="1:8" s="4" customFormat="1" ht="17.25" x14ac:dyDescent="0.3">
      <c r="A126" s="1" t="s">
        <v>299</v>
      </c>
      <c r="B126" s="1" t="s">
        <v>158</v>
      </c>
      <c r="C126" s="7" t="s">
        <v>238</v>
      </c>
      <c r="D126" s="1" t="s">
        <v>157</v>
      </c>
      <c r="E126" s="6">
        <v>41339</v>
      </c>
      <c r="F126" s="5" t="str">
        <f>"9782281115987"</f>
        <v>9782281115987</v>
      </c>
      <c r="G126" s="16">
        <v>435.20000000000005</v>
      </c>
      <c r="H126" s="1" t="s">
        <v>1</v>
      </c>
    </row>
    <row r="127" spans="1:8" s="4" customFormat="1" ht="17.25" x14ac:dyDescent="0.3">
      <c r="A127" s="1" t="s">
        <v>299</v>
      </c>
      <c r="B127" s="1" t="s">
        <v>148</v>
      </c>
      <c r="C127" s="7" t="s">
        <v>239</v>
      </c>
      <c r="D127" s="1" t="s">
        <v>191</v>
      </c>
      <c r="E127" s="6">
        <v>41339</v>
      </c>
      <c r="F127" s="5" t="str">
        <f>"9782281116007"</f>
        <v>9782281116007</v>
      </c>
      <c r="G127" s="16">
        <v>627.20000000000005</v>
      </c>
      <c r="H127" s="1" t="s">
        <v>1</v>
      </c>
    </row>
    <row r="128" spans="1:8" s="4" customFormat="1" ht="17.25" x14ac:dyDescent="0.3">
      <c r="A128" s="1" t="s">
        <v>299</v>
      </c>
      <c r="B128" s="1" t="s">
        <v>148</v>
      </c>
      <c r="C128" s="7" t="s">
        <v>240</v>
      </c>
      <c r="D128" s="1" t="s">
        <v>191</v>
      </c>
      <c r="E128" s="6">
        <v>41339</v>
      </c>
      <c r="F128" s="5" t="str">
        <f>"9782281116014"</f>
        <v>9782281116014</v>
      </c>
      <c r="G128" s="16">
        <v>627.20000000000005</v>
      </c>
      <c r="H128" s="1" t="s">
        <v>1</v>
      </c>
    </row>
    <row r="129" spans="1:8" s="4" customFormat="1" ht="17.25" x14ac:dyDescent="0.3">
      <c r="A129" s="1" t="s">
        <v>299</v>
      </c>
      <c r="B129" s="1" t="s">
        <v>163</v>
      </c>
      <c r="C129" s="7" t="s">
        <v>241</v>
      </c>
      <c r="D129" s="1"/>
      <c r="E129" s="6">
        <v>41248</v>
      </c>
      <c r="F129" s="5" t="str">
        <f>"9782281115741"</f>
        <v>9782281115741</v>
      </c>
      <c r="G129" s="16">
        <v>499.20000000000005</v>
      </c>
      <c r="H129" s="1" t="s">
        <v>1</v>
      </c>
    </row>
    <row r="130" spans="1:8" s="4" customFormat="1" ht="17.25" x14ac:dyDescent="0.3">
      <c r="A130" s="1" t="s">
        <v>299</v>
      </c>
      <c r="B130" s="1" t="s">
        <v>7</v>
      </c>
      <c r="C130" s="7" t="s">
        <v>242</v>
      </c>
      <c r="D130" s="1" t="s">
        <v>170</v>
      </c>
      <c r="E130" s="6">
        <v>41227</v>
      </c>
      <c r="F130" s="5" t="str">
        <f>"9782281115628"</f>
        <v>9782281115628</v>
      </c>
      <c r="G130" s="16">
        <v>435.20000000000005</v>
      </c>
      <c r="H130" s="1" t="s">
        <v>1</v>
      </c>
    </row>
    <row r="131" spans="1:8" s="4" customFormat="1" ht="17.25" x14ac:dyDescent="0.3">
      <c r="A131" s="1" t="s">
        <v>299</v>
      </c>
      <c r="B131" s="1" t="s">
        <v>7</v>
      </c>
      <c r="C131" s="7" t="s">
        <v>243</v>
      </c>
      <c r="D131" s="1" t="s">
        <v>244</v>
      </c>
      <c r="E131" s="6">
        <v>41157</v>
      </c>
      <c r="F131" s="5" t="str">
        <f>"9782281115598"</f>
        <v>9782281115598</v>
      </c>
      <c r="G131" s="16">
        <v>576</v>
      </c>
      <c r="H131" s="1" t="s">
        <v>1</v>
      </c>
    </row>
    <row r="132" spans="1:8" s="4" customFormat="1" ht="17.25" x14ac:dyDescent="0.3">
      <c r="A132" s="1" t="s">
        <v>299</v>
      </c>
      <c r="B132" s="1" t="s">
        <v>102</v>
      </c>
      <c r="C132" s="7" t="s">
        <v>245</v>
      </c>
      <c r="D132" s="1" t="s">
        <v>246</v>
      </c>
      <c r="E132" s="6">
        <v>41149</v>
      </c>
      <c r="F132" s="5" t="str">
        <f>"9782281115666"</f>
        <v>9782281115666</v>
      </c>
      <c r="G132" s="16">
        <v>704</v>
      </c>
      <c r="H132" s="1" t="s">
        <v>1</v>
      </c>
    </row>
    <row r="133" spans="1:8" s="4" customFormat="1" ht="17.25" x14ac:dyDescent="0.3">
      <c r="A133" s="1" t="s">
        <v>299</v>
      </c>
      <c r="B133" s="1" t="s">
        <v>102</v>
      </c>
      <c r="C133" s="7" t="s">
        <v>247</v>
      </c>
      <c r="D133" s="1" t="s">
        <v>248</v>
      </c>
      <c r="E133" s="6">
        <v>41149</v>
      </c>
      <c r="F133" s="5" t="str">
        <f>"9782281115642"</f>
        <v>9782281115642</v>
      </c>
      <c r="G133" s="16">
        <v>1126.4000000000001</v>
      </c>
      <c r="H133" s="1" t="s">
        <v>1</v>
      </c>
    </row>
    <row r="134" spans="1:8" s="4" customFormat="1" ht="17.25" x14ac:dyDescent="0.3">
      <c r="A134" s="1" t="s">
        <v>299</v>
      </c>
      <c r="B134" s="1" t="s">
        <v>102</v>
      </c>
      <c r="C134" s="7" t="s">
        <v>249</v>
      </c>
      <c r="D134" s="1" t="s">
        <v>246</v>
      </c>
      <c r="E134" s="6">
        <v>41087</v>
      </c>
      <c r="F134" s="5" t="str">
        <f>"9782281115239"</f>
        <v>9782281115239</v>
      </c>
      <c r="G134" s="16">
        <v>1024</v>
      </c>
      <c r="H134" s="1" t="s">
        <v>1</v>
      </c>
    </row>
    <row r="135" spans="1:8" s="4" customFormat="1" ht="17.25" x14ac:dyDescent="0.3">
      <c r="A135" s="1" t="s">
        <v>299</v>
      </c>
      <c r="B135" s="1" t="s">
        <v>63</v>
      </c>
      <c r="C135" s="7" t="s">
        <v>250</v>
      </c>
      <c r="D135" s="1" t="s">
        <v>251</v>
      </c>
      <c r="E135" s="6">
        <v>41073</v>
      </c>
      <c r="F135" s="5" t="str">
        <f>"9782281115437"</f>
        <v>9782281115437</v>
      </c>
      <c r="G135" s="16">
        <v>998.40000000000009</v>
      </c>
      <c r="H135" s="1" t="s">
        <v>1</v>
      </c>
    </row>
    <row r="136" spans="1:8" s="4" customFormat="1" ht="17.25" x14ac:dyDescent="0.3">
      <c r="A136" s="1" t="s">
        <v>299</v>
      </c>
      <c r="B136" s="1" t="s">
        <v>63</v>
      </c>
      <c r="C136" s="7" t="s">
        <v>252</v>
      </c>
      <c r="D136" s="1" t="s">
        <v>253</v>
      </c>
      <c r="E136" s="6">
        <v>41073</v>
      </c>
      <c r="F136" s="5" t="str">
        <f>"9782281115420"</f>
        <v>9782281115420</v>
      </c>
      <c r="G136" s="16">
        <v>934.40000000000009</v>
      </c>
      <c r="H136" s="1" t="s">
        <v>1</v>
      </c>
    </row>
    <row r="137" spans="1:8" s="4" customFormat="1" ht="17.25" x14ac:dyDescent="0.3">
      <c r="A137" s="1" t="s">
        <v>299</v>
      </c>
      <c r="B137" s="1" t="s">
        <v>102</v>
      </c>
      <c r="C137" s="7" t="s">
        <v>254</v>
      </c>
      <c r="D137" s="1" t="s">
        <v>255</v>
      </c>
      <c r="E137" s="6">
        <v>41073</v>
      </c>
      <c r="F137" s="5" t="str">
        <f>"9782281115413"</f>
        <v>9782281115413</v>
      </c>
      <c r="G137" s="16">
        <v>1433.6000000000001</v>
      </c>
      <c r="H137" s="1" t="s">
        <v>1</v>
      </c>
    </row>
    <row r="138" spans="1:8" s="4" customFormat="1" ht="17.25" x14ac:dyDescent="0.3">
      <c r="A138" s="1" t="s">
        <v>299</v>
      </c>
      <c r="B138" s="1" t="s">
        <v>102</v>
      </c>
      <c r="C138" s="7" t="s">
        <v>256</v>
      </c>
      <c r="D138" s="1" t="s">
        <v>257</v>
      </c>
      <c r="E138" s="6">
        <v>41073</v>
      </c>
      <c r="F138" s="5" t="str">
        <f>"9782281114966"</f>
        <v>9782281114966</v>
      </c>
      <c r="G138" s="16">
        <v>1510.4</v>
      </c>
      <c r="H138" s="1" t="s">
        <v>1</v>
      </c>
    </row>
    <row r="139" spans="1:8" s="4" customFormat="1" ht="17.25" x14ac:dyDescent="0.3">
      <c r="A139" s="1" t="s">
        <v>299</v>
      </c>
      <c r="B139" s="1" t="s">
        <v>102</v>
      </c>
      <c r="C139" s="7" t="s">
        <v>258</v>
      </c>
      <c r="D139" s="1"/>
      <c r="E139" s="6">
        <v>41051</v>
      </c>
      <c r="F139" s="5" t="str">
        <f>"9782281115536"</f>
        <v>9782281115536</v>
      </c>
      <c r="G139" s="16">
        <v>896</v>
      </c>
      <c r="H139" s="1" t="s">
        <v>1</v>
      </c>
    </row>
    <row r="140" spans="1:8" s="4" customFormat="1" ht="17.25" x14ac:dyDescent="0.3">
      <c r="A140" s="1" t="s">
        <v>299</v>
      </c>
      <c r="B140" s="1" t="s">
        <v>148</v>
      </c>
      <c r="C140" s="7" t="s">
        <v>259</v>
      </c>
      <c r="D140" s="1"/>
      <c r="E140" s="6">
        <v>41005</v>
      </c>
      <c r="F140" s="5" t="str">
        <f>"9782281115529"</f>
        <v>9782281115529</v>
      </c>
      <c r="G140" s="16">
        <v>371.20000000000005</v>
      </c>
      <c r="H140" s="1" t="s">
        <v>1</v>
      </c>
    </row>
    <row r="141" spans="1:8" s="4" customFormat="1" ht="17.25" x14ac:dyDescent="0.3">
      <c r="A141" s="1" t="s">
        <v>299</v>
      </c>
      <c r="B141" s="1" t="s">
        <v>102</v>
      </c>
      <c r="C141" s="7" t="s">
        <v>260</v>
      </c>
      <c r="D141" s="1"/>
      <c r="E141" s="6">
        <v>40961</v>
      </c>
      <c r="F141" s="5" t="str">
        <f>"9782281115079"</f>
        <v>9782281115079</v>
      </c>
      <c r="G141" s="16">
        <v>1280</v>
      </c>
      <c r="H141" s="1" t="s">
        <v>1</v>
      </c>
    </row>
    <row r="142" spans="1:8" s="4" customFormat="1" ht="17.25" x14ac:dyDescent="0.3">
      <c r="A142" s="1" t="s">
        <v>299</v>
      </c>
      <c r="B142" s="1" t="s">
        <v>102</v>
      </c>
      <c r="C142" s="7" t="s">
        <v>261</v>
      </c>
      <c r="D142" s="1" t="s">
        <v>262</v>
      </c>
      <c r="E142" s="6">
        <v>40910</v>
      </c>
      <c r="F142" s="5" t="str">
        <f>"9782281115383"</f>
        <v>9782281115383</v>
      </c>
      <c r="G142" s="16">
        <v>806.40000000000009</v>
      </c>
      <c r="H142" s="1" t="s">
        <v>1</v>
      </c>
    </row>
    <row r="143" spans="1:8" s="4" customFormat="1" ht="17.25" x14ac:dyDescent="0.3">
      <c r="A143" s="1" t="s">
        <v>299</v>
      </c>
      <c r="B143" s="1" t="s">
        <v>102</v>
      </c>
      <c r="C143" s="7" t="s">
        <v>263</v>
      </c>
      <c r="D143" s="1" t="s">
        <v>264</v>
      </c>
      <c r="E143" s="6">
        <v>40910</v>
      </c>
      <c r="F143" s="5" t="str">
        <f>"9782281115260"</f>
        <v>9782281115260</v>
      </c>
      <c r="G143" s="16">
        <v>704</v>
      </c>
      <c r="H143" s="1" t="s">
        <v>1</v>
      </c>
    </row>
    <row r="144" spans="1:8" s="4" customFormat="1" ht="17.25" x14ac:dyDescent="0.3">
      <c r="A144" s="1" t="s">
        <v>299</v>
      </c>
      <c r="B144" s="1" t="s">
        <v>32</v>
      </c>
      <c r="C144" s="7" t="s">
        <v>265</v>
      </c>
      <c r="D144" s="1" t="s">
        <v>266</v>
      </c>
      <c r="E144" s="6">
        <v>40910</v>
      </c>
      <c r="F144" s="5" t="str">
        <f>"9782281115307"</f>
        <v>9782281115307</v>
      </c>
      <c r="G144" s="16">
        <v>371.20000000000005</v>
      </c>
      <c r="H144" s="1" t="s">
        <v>1</v>
      </c>
    </row>
    <row r="145" spans="1:8" s="4" customFormat="1" ht="17.25" x14ac:dyDescent="0.3">
      <c r="A145" s="1" t="s">
        <v>299</v>
      </c>
      <c r="B145" s="1" t="s">
        <v>32</v>
      </c>
      <c r="C145" s="7" t="s">
        <v>267</v>
      </c>
      <c r="D145" s="1" t="s">
        <v>266</v>
      </c>
      <c r="E145" s="6">
        <v>40910</v>
      </c>
      <c r="F145" s="5" t="str">
        <f>"9782281115291"</f>
        <v>9782281115291</v>
      </c>
      <c r="G145" s="16">
        <v>243.20000000000002</v>
      </c>
      <c r="H145" s="1" t="s">
        <v>1</v>
      </c>
    </row>
    <row r="146" spans="1:8" s="4" customFormat="1" ht="17.25" x14ac:dyDescent="0.3">
      <c r="A146" s="1" t="s">
        <v>299</v>
      </c>
      <c r="B146" s="1" t="s">
        <v>32</v>
      </c>
      <c r="C146" s="7" t="s">
        <v>268</v>
      </c>
      <c r="D146" s="1" t="s">
        <v>266</v>
      </c>
      <c r="E146" s="6">
        <v>40863</v>
      </c>
      <c r="F146" s="5" t="str">
        <f>"9782281115062"</f>
        <v>9782281115062</v>
      </c>
      <c r="G146" s="16">
        <v>576</v>
      </c>
      <c r="H146" s="1" t="s">
        <v>1</v>
      </c>
    </row>
    <row r="147" spans="1:8" s="4" customFormat="1" ht="17.25" x14ac:dyDescent="0.3">
      <c r="A147" s="1" t="s">
        <v>299</v>
      </c>
      <c r="B147" s="1" t="s">
        <v>32</v>
      </c>
      <c r="C147" s="7" t="s">
        <v>269</v>
      </c>
      <c r="D147" s="1" t="s">
        <v>266</v>
      </c>
      <c r="E147" s="6">
        <v>40863</v>
      </c>
      <c r="F147" s="5" t="str">
        <f>"9782281115185"</f>
        <v>9782281115185</v>
      </c>
      <c r="G147" s="16">
        <v>448</v>
      </c>
      <c r="H147" s="1" t="s">
        <v>1</v>
      </c>
    </row>
    <row r="148" spans="1:8" s="4" customFormat="1" ht="17.25" x14ac:dyDescent="0.3">
      <c r="A148" s="1" t="s">
        <v>299</v>
      </c>
      <c r="B148" s="1" t="s">
        <v>102</v>
      </c>
      <c r="C148" s="7" t="s">
        <v>270</v>
      </c>
      <c r="D148" s="1" t="s">
        <v>271</v>
      </c>
      <c r="E148" s="6">
        <v>40814</v>
      </c>
      <c r="F148" s="5" t="str">
        <f>"9782281114980"</f>
        <v>9782281114980</v>
      </c>
      <c r="G148" s="16">
        <v>1088</v>
      </c>
      <c r="H148" s="1" t="s">
        <v>1</v>
      </c>
    </row>
    <row r="149" spans="1:8" s="4" customFormat="1" ht="17.25" x14ac:dyDescent="0.3">
      <c r="A149" s="1" t="s">
        <v>299</v>
      </c>
      <c r="B149" s="1" t="s">
        <v>63</v>
      </c>
      <c r="C149" s="7" t="s">
        <v>272</v>
      </c>
      <c r="D149" s="1" t="s">
        <v>273</v>
      </c>
      <c r="E149" s="6">
        <v>40667</v>
      </c>
      <c r="F149" s="5" t="str">
        <f>"9782281115048"</f>
        <v>9782281115048</v>
      </c>
      <c r="G149" s="16">
        <v>1024</v>
      </c>
      <c r="H149" s="1" t="s">
        <v>1</v>
      </c>
    </row>
    <row r="150" spans="1:8" s="4" customFormat="1" ht="17.25" x14ac:dyDescent="0.3">
      <c r="A150" s="1" t="s">
        <v>299</v>
      </c>
      <c r="B150" s="1" t="s">
        <v>148</v>
      </c>
      <c r="C150" s="7" t="s">
        <v>274</v>
      </c>
      <c r="D150" s="1" t="s">
        <v>275</v>
      </c>
      <c r="E150" s="6">
        <v>40639</v>
      </c>
      <c r="F150" s="5" t="str">
        <f>"9782281114843"</f>
        <v>9782281114843</v>
      </c>
      <c r="G150" s="16">
        <v>576</v>
      </c>
      <c r="H150" s="1" t="s">
        <v>1</v>
      </c>
    </row>
    <row r="151" spans="1:8" s="4" customFormat="1" ht="17.25" x14ac:dyDescent="0.3">
      <c r="A151" s="1" t="s">
        <v>299</v>
      </c>
      <c r="B151" s="1" t="s">
        <v>7</v>
      </c>
      <c r="C151" s="7" t="s">
        <v>276</v>
      </c>
      <c r="D151" s="1" t="s">
        <v>157</v>
      </c>
      <c r="E151" s="6">
        <v>40634</v>
      </c>
      <c r="F151" s="5" t="str">
        <f>"9782281115208"</f>
        <v>9782281115208</v>
      </c>
      <c r="G151" s="16">
        <v>422.40000000000003</v>
      </c>
      <c r="H151" s="1" t="s">
        <v>1</v>
      </c>
    </row>
    <row r="152" spans="1:8" s="4" customFormat="1" ht="17.25" x14ac:dyDescent="0.3">
      <c r="A152" s="1" t="s">
        <v>299</v>
      </c>
      <c r="B152" s="1" t="s">
        <v>7</v>
      </c>
      <c r="C152" s="7" t="s">
        <v>277</v>
      </c>
      <c r="D152" s="1" t="s">
        <v>157</v>
      </c>
      <c r="E152" s="6">
        <v>40597</v>
      </c>
      <c r="F152" s="5" t="str">
        <f>"9782281114973"</f>
        <v>9782281114973</v>
      </c>
      <c r="G152" s="16">
        <v>704</v>
      </c>
      <c r="H152" s="1" t="s">
        <v>1</v>
      </c>
    </row>
    <row r="153" spans="1:8" s="4" customFormat="1" ht="17.25" x14ac:dyDescent="0.3">
      <c r="A153" s="1" t="s">
        <v>299</v>
      </c>
      <c r="B153" s="1" t="s">
        <v>7</v>
      </c>
      <c r="C153" s="7" t="s">
        <v>278</v>
      </c>
      <c r="D153" s="1" t="s">
        <v>279</v>
      </c>
      <c r="E153" s="6">
        <v>40511</v>
      </c>
      <c r="F153" s="5" t="str">
        <f>"9782281115116"</f>
        <v>9782281115116</v>
      </c>
      <c r="G153" s="16">
        <v>422.40000000000003</v>
      </c>
      <c r="H153" s="1" t="s">
        <v>1</v>
      </c>
    </row>
    <row r="154" spans="1:8" s="4" customFormat="1" ht="17.25" x14ac:dyDescent="0.3">
      <c r="A154" s="1" t="s">
        <v>299</v>
      </c>
      <c r="B154" s="1" t="s">
        <v>125</v>
      </c>
      <c r="C154" s="7" t="s">
        <v>280</v>
      </c>
      <c r="D154" s="1" t="s">
        <v>281</v>
      </c>
      <c r="E154" s="6">
        <v>40422</v>
      </c>
      <c r="F154" s="5" t="str">
        <f>"9782281114782"</f>
        <v>9782281114782</v>
      </c>
      <c r="G154" s="16">
        <v>627.20000000000005</v>
      </c>
      <c r="H154" s="1" t="s">
        <v>1</v>
      </c>
    </row>
    <row r="155" spans="1:8" s="4" customFormat="1" ht="17.25" x14ac:dyDescent="0.3">
      <c r="A155" s="1" t="s">
        <v>299</v>
      </c>
      <c r="B155" s="1" t="s">
        <v>102</v>
      </c>
      <c r="C155" s="7" t="s">
        <v>282</v>
      </c>
      <c r="D155" s="1" t="s">
        <v>283</v>
      </c>
      <c r="E155" s="6">
        <v>40415</v>
      </c>
      <c r="F155" s="5" t="str">
        <f>"9782281114775"</f>
        <v>9782281114775</v>
      </c>
      <c r="G155" s="16">
        <v>1344</v>
      </c>
      <c r="H155" s="1" t="s">
        <v>1</v>
      </c>
    </row>
    <row r="156" spans="1:8" s="4" customFormat="1" ht="17.25" x14ac:dyDescent="0.3">
      <c r="A156" s="1" t="s">
        <v>299</v>
      </c>
      <c r="B156" s="1" t="s">
        <v>7</v>
      </c>
      <c r="C156" s="7" t="s">
        <v>284</v>
      </c>
      <c r="D156" s="1" t="s">
        <v>285</v>
      </c>
      <c r="E156" s="6">
        <v>40205</v>
      </c>
      <c r="F156" s="5" t="str">
        <f>"9782281114706"</f>
        <v>9782281114706</v>
      </c>
      <c r="G156" s="16">
        <v>704</v>
      </c>
      <c r="H156" s="1" t="s">
        <v>1</v>
      </c>
    </row>
    <row r="157" spans="1:8" s="4" customFormat="1" ht="17.25" x14ac:dyDescent="0.3">
      <c r="A157" s="1" t="s">
        <v>299</v>
      </c>
      <c r="B157" s="1" t="s">
        <v>32</v>
      </c>
      <c r="C157" s="7" t="s">
        <v>188</v>
      </c>
      <c r="D157" s="1" t="s">
        <v>189</v>
      </c>
      <c r="E157" s="6">
        <v>39925</v>
      </c>
      <c r="F157" s="5" t="str">
        <f>"9782281113181"</f>
        <v>9782281113181</v>
      </c>
      <c r="G157" s="16">
        <v>832</v>
      </c>
      <c r="H157" s="1" t="s">
        <v>1</v>
      </c>
    </row>
    <row r="158" spans="1:8" s="4" customFormat="1" ht="17.25" x14ac:dyDescent="0.3">
      <c r="A158" s="1" t="s">
        <v>299</v>
      </c>
      <c r="B158" s="1" t="s">
        <v>63</v>
      </c>
      <c r="C158" s="7" t="s">
        <v>286</v>
      </c>
      <c r="D158" s="1" t="s">
        <v>287</v>
      </c>
      <c r="E158" s="6">
        <v>39386</v>
      </c>
      <c r="F158" s="5" t="str">
        <f>"9782281113501"</f>
        <v>9782281113501</v>
      </c>
      <c r="G158" s="16">
        <v>832</v>
      </c>
      <c r="H158" s="1" t="s">
        <v>1</v>
      </c>
    </row>
    <row r="159" spans="1:8" s="4" customFormat="1" ht="17.25" x14ac:dyDescent="0.3">
      <c r="A159" s="1" t="s">
        <v>299</v>
      </c>
      <c r="B159" s="1" t="s">
        <v>32</v>
      </c>
      <c r="C159" s="7" t="s">
        <v>288</v>
      </c>
      <c r="D159" s="1" t="s">
        <v>289</v>
      </c>
      <c r="E159" s="6">
        <v>39051</v>
      </c>
      <c r="F159" s="5" t="str">
        <f>"9782281113303"</f>
        <v>9782281113303</v>
      </c>
      <c r="G159" s="16">
        <v>640</v>
      </c>
      <c r="H159" s="1" t="s">
        <v>1</v>
      </c>
    </row>
    <row r="160" spans="1:8" s="4" customFormat="1" ht="17.25" x14ac:dyDescent="0.3">
      <c r="A160" s="1" t="s">
        <v>299</v>
      </c>
      <c r="B160" s="1" t="s">
        <v>32</v>
      </c>
      <c r="C160" s="7" t="s">
        <v>290</v>
      </c>
      <c r="D160" s="1" t="s">
        <v>291</v>
      </c>
      <c r="E160" s="6">
        <v>38680</v>
      </c>
      <c r="F160" s="5" t="str">
        <f>"9782281112528"</f>
        <v>9782281112528</v>
      </c>
      <c r="G160" s="16">
        <v>576</v>
      </c>
      <c r="H160" s="1" t="s">
        <v>1</v>
      </c>
    </row>
    <row r="161" spans="1:8" s="4" customFormat="1" ht="17.25" x14ac:dyDescent="0.3">
      <c r="A161" s="1" t="s">
        <v>299</v>
      </c>
      <c r="B161" s="1"/>
      <c r="C161" s="7" t="s">
        <v>292</v>
      </c>
      <c r="D161" s="1" t="s">
        <v>293</v>
      </c>
      <c r="E161" s="6">
        <v>36650</v>
      </c>
      <c r="F161" s="5" t="str">
        <f>"9782281111316"</f>
        <v>9782281111316</v>
      </c>
      <c r="G161" s="16">
        <v>896</v>
      </c>
      <c r="H161" s="1" t="s">
        <v>1</v>
      </c>
    </row>
    <row r="162" spans="1:8" s="4" customFormat="1" x14ac:dyDescent="0.3">
      <c r="A162" s="1" t="s">
        <v>300</v>
      </c>
      <c r="B162" s="1" t="s">
        <v>2</v>
      </c>
      <c r="C162" s="1" t="s">
        <v>0</v>
      </c>
      <c r="D162" s="1"/>
      <c r="E162" s="6">
        <v>41906</v>
      </c>
      <c r="F162" s="5" t="str">
        <f>"9782281195842"</f>
        <v>9782281195842</v>
      </c>
      <c r="G162" s="16">
        <v>249.60000000000002</v>
      </c>
      <c r="H162" s="1" t="s">
        <v>1</v>
      </c>
    </row>
    <row r="163" spans="1:8" s="4" customFormat="1" x14ac:dyDescent="0.3">
      <c r="A163" s="1" t="s">
        <v>300</v>
      </c>
      <c r="B163" s="1" t="s">
        <v>2</v>
      </c>
      <c r="C163" s="1" t="s">
        <v>3</v>
      </c>
      <c r="D163" s="1"/>
      <c r="E163" s="6">
        <v>41822</v>
      </c>
      <c r="F163" s="5" t="str">
        <f>"9782281196009"</f>
        <v>9782281196009</v>
      </c>
      <c r="G163" s="16">
        <v>499.20000000000005</v>
      </c>
      <c r="H163" s="1" t="s">
        <v>1</v>
      </c>
    </row>
    <row r="164" spans="1:8" s="4" customFormat="1" x14ac:dyDescent="0.3">
      <c r="A164" s="1" t="s">
        <v>300</v>
      </c>
      <c r="B164" s="1" t="s">
        <v>2</v>
      </c>
      <c r="C164" s="1" t="s">
        <v>4</v>
      </c>
      <c r="D164" s="1"/>
      <c r="E164" s="6">
        <v>41822</v>
      </c>
      <c r="F164" s="5" t="str">
        <f>"9782281195835"</f>
        <v>9782281195835</v>
      </c>
      <c r="G164" s="16">
        <v>249.60000000000002</v>
      </c>
      <c r="H164" s="1" t="s">
        <v>1</v>
      </c>
    </row>
    <row r="165" spans="1:8" s="4" customFormat="1" ht="17.25" x14ac:dyDescent="0.3">
      <c r="A165" s="1" t="s">
        <v>300</v>
      </c>
      <c r="B165" s="1" t="s">
        <v>7</v>
      </c>
      <c r="C165" s="7" t="s">
        <v>5</v>
      </c>
      <c r="D165" s="1" t="s">
        <v>6</v>
      </c>
      <c r="E165" s="6">
        <v>41808</v>
      </c>
      <c r="F165" s="5" t="str">
        <f>"9782281117011"</f>
        <v>9782281117011</v>
      </c>
      <c r="G165" s="16">
        <v>627.20000000000005</v>
      </c>
      <c r="H165" s="1" t="s">
        <v>1</v>
      </c>
    </row>
    <row r="166" spans="1:8" s="4" customFormat="1" ht="17.25" x14ac:dyDescent="0.3">
      <c r="A166" s="1" t="s">
        <v>300</v>
      </c>
      <c r="B166" s="1" t="s">
        <v>2</v>
      </c>
      <c r="C166" s="7" t="s">
        <v>8</v>
      </c>
      <c r="D166" s="1"/>
      <c r="E166" s="6">
        <v>41787</v>
      </c>
      <c r="F166" s="5" t="str">
        <f>"9782281196023"</f>
        <v>9782281196023</v>
      </c>
      <c r="G166" s="16">
        <v>243.20000000000002</v>
      </c>
      <c r="H166" s="1" t="s">
        <v>1</v>
      </c>
    </row>
    <row r="167" spans="1:8" s="4" customFormat="1" ht="17.25" x14ac:dyDescent="0.3">
      <c r="A167" s="1" t="s">
        <v>300</v>
      </c>
      <c r="B167" s="1" t="s">
        <v>2</v>
      </c>
      <c r="C167" s="7" t="s">
        <v>9</v>
      </c>
      <c r="D167" s="1"/>
      <c r="E167" s="6">
        <v>41780</v>
      </c>
      <c r="F167" s="5" t="str">
        <f>"9782281195828"</f>
        <v>9782281195828</v>
      </c>
      <c r="G167" s="16">
        <v>249.60000000000002</v>
      </c>
      <c r="H167" s="1" t="s">
        <v>1</v>
      </c>
    </row>
    <row r="168" spans="1:8" s="4" customFormat="1" ht="17.25" x14ac:dyDescent="0.3">
      <c r="A168" s="1" t="s">
        <v>300</v>
      </c>
      <c r="B168" s="1" t="s">
        <v>7</v>
      </c>
      <c r="C168" s="7" t="s">
        <v>10</v>
      </c>
      <c r="D168" s="1" t="s">
        <v>11</v>
      </c>
      <c r="E168" s="6">
        <v>41780</v>
      </c>
      <c r="F168" s="5" t="str">
        <f>"9782281116847"</f>
        <v>9782281116847</v>
      </c>
      <c r="G168" s="16">
        <v>704</v>
      </c>
      <c r="H168" s="1" t="s">
        <v>1</v>
      </c>
    </row>
    <row r="169" spans="1:8" s="4" customFormat="1" ht="17.25" x14ac:dyDescent="0.3">
      <c r="A169" s="1" t="s">
        <v>300</v>
      </c>
      <c r="B169" s="1" t="s">
        <v>2</v>
      </c>
      <c r="C169" s="7" t="s">
        <v>12</v>
      </c>
      <c r="D169" s="1"/>
      <c r="E169" s="6">
        <v>41745</v>
      </c>
      <c r="F169" s="5" t="str">
        <f>"9782281195811"</f>
        <v>9782281195811</v>
      </c>
      <c r="G169" s="16">
        <v>249.60000000000002</v>
      </c>
      <c r="H169" s="1" t="s">
        <v>1</v>
      </c>
    </row>
    <row r="170" spans="1:8" s="4" customFormat="1" ht="17.25" x14ac:dyDescent="0.3">
      <c r="A170" s="1" t="s">
        <v>300</v>
      </c>
      <c r="B170" s="1" t="s">
        <v>2</v>
      </c>
      <c r="C170" s="7" t="s">
        <v>13</v>
      </c>
      <c r="D170" s="1"/>
      <c r="E170" s="6">
        <v>41724</v>
      </c>
      <c r="F170" s="5" t="str">
        <f>"9782281195804"</f>
        <v>9782281195804</v>
      </c>
      <c r="G170" s="16">
        <v>249.60000000000002</v>
      </c>
      <c r="H170" s="1" t="s">
        <v>1</v>
      </c>
    </row>
    <row r="171" spans="1:8" s="4" customFormat="1" ht="17.25" x14ac:dyDescent="0.3">
      <c r="A171" s="1" t="s">
        <v>300</v>
      </c>
      <c r="B171" s="1" t="s">
        <v>7</v>
      </c>
      <c r="C171" s="7" t="s">
        <v>14</v>
      </c>
      <c r="D171" s="1" t="s">
        <v>15</v>
      </c>
      <c r="E171" s="6">
        <v>41724</v>
      </c>
      <c r="F171" s="5" t="str">
        <f>"9782281117400"</f>
        <v>9782281117400</v>
      </c>
      <c r="G171" s="16">
        <v>371.20000000000005</v>
      </c>
      <c r="H171" s="1" t="s">
        <v>1</v>
      </c>
    </row>
    <row r="172" spans="1:8" s="4" customFormat="1" ht="17.25" x14ac:dyDescent="0.3">
      <c r="A172" s="1" t="s">
        <v>300</v>
      </c>
      <c r="B172" s="1" t="s">
        <v>2</v>
      </c>
      <c r="C172" s="7" t="s">
        <v>16</v>
      </c>
      <c r="D172" s="1"/>
      <c r="E172" s="6">
        <v>41689</v>
      </c>
      <c r="F172" s="5" t="str">
        <f>"9782281195798"</f>
        <v>9782281195798</v>
      </c>
      <c r="G172" s="16">
        <v>249.60000000000002</v>
      </c>
      <c r="H172" s="1" t="s">
        <v>1</v>
      </c>
    </row>
    <row r="173" spans="1:8" s="4" customFormat="1" ht="17.25" x14ac:dyDescent="0.3">
      <c r="A173" s="1" t="s">
        <v>300</v>
      </c>
      <c r="B173" s="1" t="s">
        <v>2</v>
      </c>
      <c r="C173" s="7" t="s">
        <v>17</v>
      </c>
      <c r="D173" s="1"/>
      <c r="E173" s="6">
        <v>41654</v>
      </c>
      <c r="F173" s="5" t="str">
        <f>"9782281195538"</f>
        <v>9782281195538</v>
      </c>
      <c r="G173" s="16">
        <v>499.20000000000005</v>
      </c>
      <c r="H173" s="1" t="s">
        <v>1</v>
      </c>
    </row>
  </sheetData>
  <autoFilter ref="A2:H173"/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C1" sqref="C1:C1048576"/>
    </sheetView>
  </sheetViews>
  <sheetFormatPr baseColWidth="10" defaultRowHeight="15" x14ac:dyDescent="0.25"/>
  <cols>
    <col min="1" max="1" width="14" bestFit="1" customWidth="1"/>
    <col min="2" max="2" width="58.7109375" customWidth="1"/>
    <col min="4" max="4" width="22" customWidth="1"/>
    <col min="6" max="6" width="11.5703125" bestFit="1" customWidth="1"/>
    <col min="7" max="7" width="29.5703125" customWidth="1"/>
  </cols>
  <sheetData>
    <row r="1" spans="1:7" ht="15.75" thickBot="1" x14ac:dyDescent="0.3">
      <c r="A1" s="21" t="s">
        <v>301</v>
      </c>
      <c r="B1" s="22" t="s">
        <v>381</v>
      </c>
      <c r="C1" s="22" t="s">
        <v>382</v>
      </c>
      <c r="D1" s="23" t="s">
        <v>383</v>
      </c>
      <c r="E1" s="23" t="s">
        <v>384</v>
      </c>
      <c r="F1" s="22" t="s">
        <v>385</v>
      </c>
      <c r="G1" s="24" t="s">
        <v>302</v>
      </c>
    </row>
    <row r="2" spans="1:7" x14ac:dyDescent="0.25">
      <c r="A2" s="25">
        <v>9782124653706</v>
      </c>
      <c r="B2" s="26" t="s">
        <v>386</v>
      </c>
      <c r="C2" s="27" t="s">
        <v>387</v>
      </c>
      <c r="D2" s="26" t="s">
        <v>388</v>
      </c>
      <c r="E2" s="28" t="s">
        <v>389</v>
      </c>
      <c r="F2" s="29">
        <v>394</v>
      </c>
      <c r="G2" s="30" t="s">
        <v>390</v>
      </c>
    </row>
    <row r="3" spans="1:7" x14ac:dyDescent="0.25">
      <c r="A3" s="25">
        <v>9782124654352</v>
      </c>
      <c r="B3" s="26" t="s">
        <v>391</v>
      </c>
      <c r="C3" s="27" t="s">
        <v>392</v>
      </c>
      <c r="D3" s="26" t="s">
        <v>393</v>
      </c>
      <c r="E3" s="28" t="s">
        <v>389</v>
      </c>
      <c r="F3" s="29">
        <v>938</v>
      </c>
      <c r="G3" s="30" t="s">
        <v>390</v>
      </c>
    </row>
    <row r="4" spans="1:7" x14ac:dyDescent="0.25">
      <c r="A4" s="25">
        <v>9782124654574</v>
      </c>
      <c r="B4" s="26" t="s">
        <v>394</v>
      </c>
      <c r="C4" s="27" t="s">
        <v>395</v>
      </c>
      <c r="D4" s="26" t="s">
        <v>396</v>
      </c>
      <c r="E4" s="28" t="s">
        <v>389</v>
      </c>
      <c r="F4" s="29">
        <v>438</v>
      </c>
      <c r="G4" s="30" t="s">
        <v>390</v>
      </c>
    </row>
    <row r="5" spans="1:7" x14ac:dyDescent="0.25">
      <c r="A5" s="25">
        <v>9782122732113</v>
      </c>
      <c r="B5" s="26" t="s">
        <v>397</v>
      </c>
      <c r="C5" s="27" t="s">
        <v>398</v>
      </c>
      <c r="D5" s="26" t="s">
        <v>310</v>
      </c>
      <c r="E5" s="28" t="s">
        <v>389</v>
      </c>
      <c r="F5" s="29">
        <v>853</v>
      </c>
      <c r="G5" s="30" t="s">
        <v>390</v>
      </c>
    </row>
    <row r="6" spans="1:7" x14ac:dyDescent="0.25">
      <c r="A6" s="25">
        <v>9782122732120</v>
      </c>
      <c r="B6" s="26" t="s">
        <v>399</v>
      </c>
      <c r="C6" s="27" t="s">
        <v>400</v>
      </c>
      <c r="D6" s="26" t="s">
        <v>401</v>
      </c>
      <c r="E6" s="28" t="s">
        <v>389</v>
      </c>
      <c r="F6" s="29">
        <v>900</v>
      </c>
      <c r="G6" s="30" t="s">
        <v>390</v>
      </c>
    </row>
    <row r="7" spans="1:7" ht="38.25" x14ac:dyDescent="0.25">
      <c r="A7" s="25">
        <v>9782124653478</v>
      </c>
      <c r="B7" s="26" t="s">
        <v>402</v>
      </c>
      <c r="C7" s="27" t="s">
        <v>403</v>
      </c>
      <c r="D7" s="26" t="s">
        <v>404</v>
      </c>
      <c r="E7" s="28" t="s">
        <v>389</v>
      </c>
      <c r="F7" s="29">
        <v>499</v>
      </c>
      <c r="G7" s="30" t="s">
        <v>390</v>
      </c>
    </row>
    <row r="8" spans="1:7" x14ac:dyDescent="0.25">
      <c r="A8" s="25">
        <v>9782124654802</v>
      </c>
      <c r="B8" s="26" t="s">
        <v>405</v>
      </c>
      <c r="C8" s="27" t="s">
        <v>406</v>
      </c>
      <c r="D8" s="26" t="s">
        <v>407</v>
      </c>
      <c r="E8" s="28" t="s">
        <v>389</v>
      </c>
      <c r="F8" s="29">
        <v>488</v>
      </c>
      <c r="G8" s="30" t="s">
        <v>390</v>
      </c>
    </row>
    <row r="9" spans="1:7" x14ac:dyDescent="0.25">
      <c r="A9" s="25">
        <v>9782124654581</v>
      </c>
      <c r="B9" s="26" t="s">
        <v>408</v>
      </c>
      <c r="C9" s="27" t="s">
        <v>395</v>
      </c>
      <c r="D9" s="26" t="s">
        <v>409</v>
      </c>
      <c r="E9" s="28" t="s">
        <v>389</v>
      </c>
      <c r="F9" s="29">
        <v>738</v>
      </c>
      <c r="G9" s="30" t="s">
        <v>390</v>
      </c>
    </row>
    <row r="10" spans="1:7" x14ac:dyDescent="0.25">
      <c r="A10" s="25">
        <v>9782122721315</v>
      </c>
      <c r="B10" s="26" t="s">
        <v>410</v>
      </c>
      <c r="C10" s="27" t="s">
        <v>395</v>
      </c>
      <c r="D10" s="26" t="s">
        <v>411</v>
      </c>
      <c r="E10" s="28" t="s">
        <v>389</v>
      </c>
      <c r="F10" s="29">
        <v>738</v>
      </c>
      <c r="G10" s="30" t="s">
        <v>390</v>
      </c>
    </row>
    <row r="11" spans="1:7" ht="25.5" x14ac:dyDescent="0.25">
      <c r="A11" s="25">
        <v>9782124653461</v>
      </c>
      <c r="B11" s="26" t="s">
        <v>412</v>
      </c>
      <c r="C11" s="27" t="s">
        <v>413</v>
      </c>
      <c r="D11" s="26" t="s">
        <v>414</v>
      </c>
      <c r="E11" s="28" t="s">
        <v>389</v>
      </c>
      <c r="F11" s="29">
        <v>488</v>
      </c>
      <c r="G11" s="30" t="s">
        <v>390</v>
      </c>
    </row>
    <row r="12" spans="1:7" ht="25.5" x14ac:dyDescent="0.25">
      <c r="A12" s="25">
        <v>9782124654345</v>
      </c>
      <c r="B12" s="26" t="s">
        <v>415</v>
      </c>
      <c r="C12" s="27" t="s">
        <v>392</v>
      </c>
      <c r="D12" s="26" t="s">
        <v>411</v>
      </c>
      <c r="E12" s="28" t="s">
        <v>389</v>
      </c>
      <c r="F12" s="29">
        <v>488</v>
      </c>
      <c r="G12" s="30" t="s">
        <v>390</v>
      </c>
    </row>
    <row r="13" spans="1:7" ht="25.5" x14ac:dyDescent="0.25">
      <c r="A13" s="25">
        <v>9782124654253</v>
      </c>
      <c r="B13" s="26" t="s">
        <v>416</v>
      </c>
      <c r="C13" s="27" t="s">
        <v>417</v>
      </c>
      <c r="D13" s="26" t="s">
        <v>418</v>
      </c>
      <c r="E13" s="28" t="s">
        <v>389</v>
      </c>
      <c r="F13" s="29">
        <v>488</v>
      </c>
      <c r="G13" s="30" t="s">
        <v>390</v>
      </c>
    </row>
    <row r="14" spans="1:7" x14ac:dyDescent="0.25">
      <c r="A14" s="25">
        <v>9782124654604</v>
      </c>
      <c r="B14" s="26" t="s">
        <v>419</v>
      </c>
      <c r="C14" s="27" t="s">
        <v>420</v>
      </c>
      <c r="D14" s="26" t="s">
        <v>421</v>
      </c>
      <c r="E14" s="28" t="s">
        <v>389</v>
      </c>
      <c r="F14" s="29">
        <v>750</v>
      </c>
      <c r="G14" s="30" t="s">
        <v>390</v>
      </c>
    </row>
    <row r="15" spans="1:7" ht="25.5" x14ac:dyDescent="0.25">
      <c r="A15" s="25">
        <v>9782124654215</v>
      </c>
      <c r="B15" s="26" t="s">
        <v>422</v>
      </c>
      <c r="C15" s="27" t="s">
        <v>423</v>
      </c>
      <c r="D15" s="26" t="s">
        <v>424</v>
      </c>
      <c r="E15" s="28" t="s">
        <v>389</v>
      </c>
      <c r="F15" s="29">
        <v>444</v>
      </c>
      <c r="G15" s="30" t="s">
        <v>390</v>
      </c>
    </row>
    <row r="16" spans="1:7" ht="25.5" x14ac:dyDescent="0.25">
      <c r="A16" s="25">
        <v>9782124653690</v>
      </c>
      <c r="B16" s="26" t="s">
        <v>425</v>
      </c>
      <c r="C16" s="27" t="s">
        <v>426</v>
      </c>
      <c r="D16" s="26" t="s">
        <v>404</v>
      </c>
      <c r="E16" s="28" t="s">
        <v>389</v>
      </c>
      <c r="F16" s="29">
        <v>325</v>
      </c>
      <c r="G16" s="30" t="s">
        <v>390</v>
      </c>
    </row>
    <row r="17" spans="1:7" x14ac:dyDescent="0.25">
      <c r="A17" s="25">
        <v>9782123802419</v>
      </c>
      <c r="B17" s="26" t="s">
        <v>427</v>
      </c>
      <c r="C17" s="27" t="s">
        <v>310</v>
      </c>
      <c r="D17" s="26" t="s">
        <v>428</v>
      </c>
      <c r="E17" s="28" t="s">
        <v>389</v>
      </c>
      <c r="F17" s="29">
        <v>696</v>
      </c>
      <c r="G17" s="30" t="s">
        <v>390</v>
      </c>
    </row>
    <row r="18" spans="1:7" x14ac:dyDescent="0.25">
      <c r="A18" s="25">
        <v>9782123802334</v>
      </c>
      <c r="B18" s="26" t="s">
        <v>429</v>
      </c>
      <c r="C18" s="27" t="s">
        <v>430</v>
      </c>
      <c r="D18" s="26" t="s">
        <v>431</v>
      </c>
      <c r="E18" s="28" t="s">
        <v>389</v>
      </c>
      <c r="F18" s="29">
        <v>526</v>
      </c>
      <c r="G18" s="30" t="s">
        <v>390</v>
      </c>
    </row>
    <row r="19" spans="1:7" x14ac:dyDescent="0.25">
      <c r="A19" s="25">
        <v>9782123802235</v>
      </c>
      <c r="B19" s="26" t="s">
        <v>432</v>
      </c>
      <c r="C19" s="27" t="s">
        <v>433</v>
      </c>
      <c r="D19" s="26" t="s">
        <v>411</v>
      </c>
      <c r="E19" s="28" t="s">
        <v>389</v>
      </c>
      <c r="F19" s="29">
        <v>643</v>
      </c>
      <c r="G19" s="30" t="s">
        <v>390</v>
      </c>
    </row>
    <row r="20" spans="1:7" ht="25.5" x14ac:dyDescent="0.25">
      <c r="A20" s="25">
        <v>9782121305219</v>
      </c>
      <c r="B20" s="26" t="s">
        <v>434</v>
      </c>
      <c r="C20" s="27" t="s">
        <v>435</v>
      </c>
      <c r="D20" s="26" t="s">
        <v>310</v>
      </c>
      <c r="E20" s="28" t="s">
        <v>389</v>
      </c>
      <c r="F20" s="29">
        <v>1495</v>
      </c>
      <c r="G20" s="30" t="s">
        <v>390</v>
      </c>
    </row>
    <row r="21" spans="1:7" ht="25.5" x14ac:dyDescent="0.25">
      <c r="A21" s="25">
        <v>9782124653140</v>
      </c>
      <c r="B21" s="26" t="s">
        <v>436</v>
      </c>
      <c r="C21" s="27" t="s">
        <v>437</v>
      </c>
      <c r="D21" s="26" t="s">
        <v>438</v>
      </c>
      <c r="E21" s="28" t="s">
        <v>389</v>
      </c>
      <c r="F21" s="29">
        <v>444</v>
      </c>
      <c r="G21" s="30" t="s">
        <v>390</v>
      </c>
    </row>
    <row r="22" spans="1:7" x14ac:dyDescent="0.25">
      <c r="A22" s="25">
        <v>9782122185414</v>
      </c>
      <c r="B22" s="26" t="s">
        <v>439</v>
      </c>
      <c r="C22" s="27" t="s">
        <v>310</v>
      </c>
      <c r="D22" s="26" t="s">
        <v>440</v>
      </c>
      <c r="E22" s="28" t="s">
        <v>389</v>
      </c>
      <c r="F22" s="29">
        <v>6264</v>
      </c>
      <c r="G22" s="30" t="s">
        <v>390</v>
      </c>
    </row>
    <row r="23" spans="1:7" x14ac:dyDescent="0.25">
      <c r="A23" s="25">
        <v>9782122172315</v>
      </c>
      <c r="B23" s="26" t="s">
        <v>441</v>
      </c>
      <c r="C23" s="27" t="s">
        <v>442</v>
      </c>
      <c r="D23" s="26" t="s">
        <v>310</v>
      </c>
      <c r="E23" s="28" t="s">
        <v>389</v>
      </c>
      <c r="F23" s="29">
        <v>1650</v>
      </c>
      <c r="G23" s="30" t="s">
        <v>390</v>
      </c>
    </row>
    <row r="24" spans="1:7" x14ac:dyDescent="0.25">
      <c r="A24" s="25">
        <v>9782121346113</v>
      </c>
      <c r="B24" s="26" t="s">
        <v>443</v>
      </c>
      <c r="C24" s="27" t="s">
        <v>444</v>
      </c>
      <c r="D24" s="26" t="s">
        <v>389</v>
      </c>
      <c r="E24" s="28" t="s">
        <v>389</v>
      </c>
      <c r="F24" s="29">
        <v>1952</v>
      </c>
      <c r="G24" s="30" t="s">
        <v>390</v>
      </c>
    </row>
    <row r="25" spans="1:7" x14ac:dyDescent="0.25">
      <c r="A25" s="25">
        <v>9782120551112</v>
      </c>
      <c r="B25" s="26" t="s">
        <v>445</v>
      </c>
      <c r="C25" s="27" t="s">
        <v>446</v>
      </c>
      <c r="D25" s="26" t="s">
        <v>310</v>
      </c>
      <c r="E25" s="28" t="s">
        <v>389</v>
      </c>
      <c r="F25" s="29">
        <v>2519</v>
      </c>
      <c r="G25" s="30" t="s">
        <v>390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W22"/>
  <sheetViews>
    <sheetView topLeftCell="D1" workbookViewId="0">
      <selection activeCell="I2" sqref="I1:I1048576"/>
    </sheetView>
  </sheetViews>
  <sheetFormatPr baseColWidth="10" defaultRowHeight="15" x14ac:dyDescent="0.25"/>
  <cols>
    <col min="1" max="1" width="22" bestFit="1" customWidth="1"/>
    <col min="2" max="2" width="23.28515625" customWidth="1"/>
    <col min="3" max="3" width="19.7109375" bestFit="1" customWidth="1"/>
    <col min="4" max="4" width="27.7109375" bestFit="1" customWidth="1"/>
    <col min="5" max="5" width="56" bestFit="1" customWidth="1"/>
    <col min="10" max="10" width="11.42578125" style="20"/>
    <col min="11" max="11" width="24.42578125" bestFit="1" customWidth="1"/>
  </cols>
  <sheetData>
    <row r="1" spans="1:23" s="8" customFormat="1" ht="46.5" customHeight="1" x14ac:dyDescent="0.25">
      <c r="A1" s="34" t="s">
        <v>378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23" s="11" customFormat="1" ht="30" x14ac:dyDescent="0.2">
      <c r="A2" s="9" t="s">
        <v>302</v>
      </c>
      <c r="B2" s="9" t="s">
        <v>303</v>
      </c>
      <c r="C2" s="9" t="s">
        <v>304</v>
      </c>
      <c r="D2" s="9" t="s">
        <v>305</v>
      </c>
      <c r="E2" s="9" t="s">
        <v>294</v>
      </c>
      <c r="F2" s="9" t="s">
        <v>295</v>
      </c>
      <c r="G2" s="9" t="s">
        <v>296</v>
      </c>
      <c r="H2" s="10" t="s">
        <v>306</v>
      </c>
      <c r="I2" s="9" t="s">
        <v>307</v>
      </c>
      <c r="J2" s="18" t="s">
        <v>380</v>
      </c>
      <c r="K2" s="9" t="s">
        <v>297</v>
      </c>
    </row>
    <row r="3" spans="1:23" s="8" customFormat="1" ht="13.5" x14ac:dyDescent="0.25">
      <c r="A3" s="12" t="s">
        <v>308</v>
      </c>
      <c r="B3" s="12" t="s">
        <v>369</v>
      </c>
      <c r="C3" s="12" t="s">
        <v>309</v>
      </c>
      <c r="D3" s="12" t="s">
        <v>310</v>
      </c>
      <c r="E3" s="12" t="s">
        <v>311</v>
      </c>
      <c r="F3" s="12" t="s">
        <v>312</v>
      </c>
      <c r="G3" s="13">
        <v>40219</v>
      </c>
      <c r="H3" s="12" t="s">
        <v>310</v>
      </c>
      <c r="I3" s="12" t="s">
        <v>313</v>
      </c>
      <c r="J3" s="19">
        <v>192</v>
      </c>
      <c r="K3" s="12" t="s">
        <v>314</v>
      </c>
      <c r="W3" s="14"/>
    </row>
    <row r="4" spans="1:23" s="8" customFormat="1" ht="13.5" x14ac:dyDescent="0.25">
      <c r="A4" s="12" t="s">
        <v>308</v>
      </c>
      <c r="B4" s="12" t="s">
        <v>369</v>
      </c>
      <c r="C4" s="12" t="s">
        <v>309</v>
      </c>
      <c r="D4" s="12" t="s">
        <v>315</v>
      </c>
      <c r="E4" s="12" t="s">
        <v>316</v>
      </c>
      <c r="F4" s="12" t="s">
        <v>317</v>
      </c>
      <c r="G4" s="13">
        <v>40779</v>
      </c>
      <c r="H4" s="12" t="s">
        <v>310</v>
      </c>
      <c r="I4" s="12" t="s">
        <v>318</v>
      </c>
      <c r="J4" s="19">
        <v>254.72</v>
      </c>
      <c r="K4" s="12" t="s">
        <v>319</v>
      </c>
      <c r="W4" s="14"/>
    </row>
    <row r="5" spans="1:23" s="8" customFormat="1" ht="13.5" x14ac:dyDescent="0.25">
      <c r="A5" s="12" t="s">
        <v>308</v>
      </c>
      <c r="B5" s="12" t="s">
        <v>369</v>
      </c>
      <c r="C5" s="12" t="s">
        <v>309</v>
      </c>
      <c r="D5" s="12" t="s">
        <v>315</v>
      </c>
      <c r="E5" s="12" t="s">
        <v>320</v>
      </c>
      <c r="F5" s="12" t="s">
        <v>321</v>
      </c>
      <c r="G5" s="13">
        <v>40457</v>
      </c>
      <c r="H5" s="12" t="s">
        <v>310</v>
      </c>
      <c r="I5" s="12" t="s">
        <v>322</v>
      </c>
      <c r="J5" s="19">
        <v>576</v>
      </c>
      <c r="K5" s="12" t="s">
        <v>319</v>
      </c>
      <c r="W5" s="14"/>
    </row>
    <row r="6" spans="1:23" s="8" customFormat="1" ht="13.5" x14ac:dyDescent="0.25">
      <c r="A6" s="12" t="s">
        <v>308</v>
      </c>
      <c r="B6" s="12" t="s">
        <v>369</v>
      </c>
      <c r="C6" s="12" t="s">
        <v>309</v>
      </c>
      <c r="D6" s="12" t="s">
        <v>315</v>
      </c>
      <c r="E6" s="12" t="s">
        <v>323</v>
      </c>
      <c r="F6" s="12" t="s">
        <v>324</v>
      </c>
      <c r="G6" s="13">
        <v>40779</v>
      </c>
      <c r="H6" s="12" t="s">
        <v>310</v>
      </c>
      <c r="I6" s="12" t="s">
        <v>325</v>
      </c>
      <c r="J6" s="19">
        <v>254.72</v>
      </c>
      <c r="K6" s="12" t="s">
        <v>326</v>
      </c>
      <c r="W6" s="14"/>
    </row>
    <row r="7" spans="1:23" s="8" customFormat="1" ht="13.5" x14ac:dyDescent="0.25">
      <c r="A7" s="12" t="s">
        <v>308</v>
      </c>
      <c r="B7" s="12" t="s">
        <v>369</v>
      </c>
      <c r="C7" s="12" t="s">
        <v>309</v>
      </c>
      <c r="D7" s="12" t="s">
        <v>315</v>
      </c>
      <c r="E7" s="12" t="s">
        <v>327</v>
      </c>
      <c r="F7" s="12" t="s">
        <v>328</v>
      </c>
      <c r="G7" s="13">
        <v>40779</v>
      </c>
      <c r="H7" s="12" t="s">
        <v>310</v>
      </c>
      <c r="I7" s="12" t="s">
        <v>329</v>
      </c>
      <c r="J7" s="19">
        <v>281.60000000000002</v>
      </c>
      <c r="K7" s="12" t="s">
        <v>326</v>
      </c>
      <c r="W7" s="14"/>
    </row>
    <row r="8" spans="1:23" s="8" customFormat="1" ht="13.5" x14ac:dyDescent="0.25">
      <c r="A8" s="12" t="s">
        <v>308</v>
      </c>
      <c r="B8" s="12" t="s">
        <v>369</v>
      </c>
      <c r="C8" s="12" t="s">
        <v>309</v>
      </c>
      <c r="D8" s="12" t="s">
        <v>315</v>
      </c>
      <c r="E8" s="12" t="s">
        <v>330</v>
      </c>
      <c r="F8" s="12" t="s">
        <v>317</v>
      </c>
      <c r="G8" s="13">
        <v>41003</v>
      </c>
      <c r="H8" s="12" t="s">
        <v>310</v>
      </c>
      <c r="I8" s="12" t="s">
        <v>331</v>
      </c>
      <c r="J8" s="19">
        <v>241.92</v>
      </c>
      <c r="K8" s="12" t="s">
        <v>314</v>
      </c>
      <c r="W8" s="14"/>
    </row>
    <row r="9" spans="1:23" s="8" customFormat="1" ht="13.5" x14ac:dyDescent="0.25">
      <c r="A9" s="12" t="s">
        <v>308</v>
      </c>
      <c r="B9" s="12" t="s">
        <v>369</v>
      </c>
      <c r="C9" s="12" t="s">
        <v>309</v>
      </c>
      <c r="D9" s="12" t="s">
        <v>332</v>
      </c>
      <c r="E9" s="12" t="s">
        <v>333</v>
      </c>
      <c r="F9" s="12" t="s">
        <v>334</v>
      </c>
      <c r="G9" s="13">
        <v>41185</v>
      </c>
      <c r="H9" s="12" t="s">
        <v>310</v>
      </c>
      <c r="I9" s="12" t="s">
        <v>335</v>
      </c>
      <c r="J9" s="19">
        <v>192</v>
      </c>
      <c r="K9" s="12" t="s">
        <v>319</v>
      </c>
      <c r="W9" s="14"/>
    </row>
    <row r="10" spans="1:23" s="8" customFormat="1" ht="13.5" x14ac:dyDescent="0.25">
      <c r="A10" s="12" t="s">
        <v>308</v>
      </c>
      <c r="B10" s="12" t="s">
        <v>369</v>
      </c>
      <c r="C10" s="12" t="s">
        <v>309</v>
      </c>
      <c r="D10" s="12" t="s">
        <v>332</v>
      </c>
      <c r="E10" s="12" t="s">
        <v>336</v>
      </c>
      <c r="F10" s="12" t="s">
        <v>334</v>
      </c>
      <c r="G10" s="13">
        <v>41185</v>
      </c>
      <c r="H10" s="12" t="s">
        <v>310</v>
      </c>
      <c r="I10" s="12" t="s">
        <v>337</v>
      </c>
      <c r="J10" s="19">
        <v>192</v>
      </c>
      <c r="K10" s="12" t="s">
        <v>319</v>
      </c>
      <c r="W10" s="14"/>
    </row>
    <row r="11" spans="1:23" s="8" customFormat="1" ht="13.5" x14ac:dyDescent="0.25">
      <c r="A11" s="12" t="s">
        <v>308</v>
      </c>
      <c r="B11" s="12" t="s">
        <v>369</v>
      </c>
      <c r="C11" s="12" t="s">
        <v>309</v>
      </c>
      <c r="D11" s="12" t="s">
        <v>332</v>
      </c>
      <c r="E11" s="12" t="s">
        <v>338</v>
      </c>
      <c r="F11" s="12" t="s">
        <v>334</v>
      </c>
      <c r="G11" s="13">
        <v>41185</v>
      </c>
      <c r="H11" s="12" t="s">
        <v>310</v>
      </c>
      <c r="I11" s="12" t="s">
        <v>339</v>
      </c>
      <c r="J11" s="19">
        <v>192</v>
      </c>
      <c r="K11" s="12" t="s">
        <v>319</v>
      </c>
      <c r="W11" s="14"/>
    </row>
    <row r="12" spans="1:23" s="8" customFormat="1" ht="13.5" x14ac:dyDescent="0.25">
      <c r="A12" s="12" t="s">
        <v>308</v>
      </c>
      <c r="B12" s="12" t="s">
        <v>369</v>
      </c>
      <c r="C12" s="12" t="s">
        <v>309</v>
      </c>
      <c r="D12" s="12" t="s">
        <v>315</v>
      </c>
      <c r="E12" s="12" t="s">
        <v>340</v>
      </c>
      <c r="F12" s="12" t="s">
        <v>341</v>
      </c>
      <c r="G12" s="13">
        <v>41374</v>
      </c>
      <c r="H12" s="12" t="s">
        <v>342</v>
      </c>
      <c r="I12" s="12" t="s">
        <v>343</v>
      </c>
      <c r="J12" s="19">
        <v>318.72000000000003</v>
      </c>
      <c r="K12" s="12" t="s">
        <v>319</v>
      </c>
      <c r="W12" s="14"/>
    </row>
    <row r="13" spans="1:23" s="8" customFormat="1" ht="13.5" x14ac:dyDescent="0.25">
      <c r="A13" s="12" t="s">
        <v>308</v>
      </c>
      <c r="B13" s="12" t="s">
        <v>369</v>
      </c>
      <c r="C13" s="12" t="s">
        <v>309</v>
      </c>
      <c r="D13" s="12" t="s">
        <v>332</v>
      </c>
      <c r="E13" s="12" t="s">
        <v>344</v>
      </c>
      <c r="F13" s="12" t="s">
        <v>334</v>
      </c>
      <c r="G13" s="13">
        <v>41374</v>
      </c>
      <c r="H13" s="12" t="s">
        <v>310</v>
      </c>
      <c r="I13" s="12" t="s">
        <v>345</v>
      </c>
      <c r="J13" s="19">
        <v>192</v>
      </c>
      <c r="K13" s="12" t="s">
        <v>319</v>
      </c>
      <c r="W13" s="14"/>
    </row>
    <row r="14" spans="1:23" s="8" customFormat="1" ht="13.5" x14ac:dyDescent="0.25">
      <c r="A14" s="12" t="s">
        <v>308</v>
      </c>
      <c r="B14" s="12" t="s">
        <v>369</v>
      </c>
      <c r="C14" s="12" t="s">
        <v>309</v>
      </c>
      <c r="D14" s="12" t="s">
        <v>332</v>
      </c>
      <c r="E14" s="12" t="s">
        <v>346</v>
      </c>
      <c r="F14" s="12" t="s">
        <v>334</v>
      </c>
      <c r="G14" s="13">
        <v>41374</v>
      </c>
      <c r="H14" s="12" t="s">
        <v>310</v>
      </c>
      <c r="I14" s="12" t="s">
        <v>347</v>
      </c>
      <c r="J14" s="19">
        <v>192</v>
      </c>
      <c r="K14" s="12" t="s">
        <v>319</v>
      </c>
      <c r="W14" s="14"/>
    </row>
    <row r="15" spans="1:23" s="8" customFormat="1" ht="13.5" x14ac:dyDescent="0.25">
      <c r="A15" s="12" t="s">
        <v>308</v>
      </c>
      <c r="B15" s="12" t="s">
        <v>369</v>
      </c>
      <c r="C15" s="12" t="s">
        <v>309</v>
      </c>
      <c r="D15" s="12" t="s">
        <v>332</v>
      </c>
      <c r="E15" s="12" t="s">
        <v>348</v>
      </c>
      <c r="F15" s="12" t="s">
        <v>334</v>
      </c>
      <c r="G15" s="13">
        <v>41374</v>
      </c>
      <c r="H15" s="12" t="s">
        <v>310</v>
      </c>
      <c r="I15" s="12" t="s">
        <v>349</v>
      </c>
      <c r="J15" s="19">
        <v>192</v>
      </c>
      <c r="K15" s="12" t="s">
        <v>319</v>
      </c>
      <c r="W15" s="14"/>
    </row>
    <row r="16" spans="1:23" s="8" customFormat="1" ht="13.5" x14ac:dyDescent="0.25">
      <c r="A16" s="12" t="s">
        <v>308</v>
      </c>
      <c r="B16" s="12" t="s">
        <v>369</v>
      </c>
      <c r="C16" s="12" t="s">
        <v>350</v>
      </c>
      <c r="D16" s="12" t="s">
        <v>315</v>
      </c>
      <c r="E16" s="12" t="s">
        <v>351</v>
      </c>
      <c r="F16" s="12" t="s">
        <v>352</v>
      </c>
      <c r="G16" s="13">
        <v>41549</v>
      </c>
      <c r="H16" s="12" t="s">
        <v>310</v>
      </c>
      <c r="I16" s="12" t="s">
        <v>353</v>
      </c>
      <c r="J16" s="19">
        <v>371.20000000000005</v>
      </c>
      <c r="K16" s="12" t="s">
        <v>319</v>
      </c>
      <c r="W16" s="14"/>
    </row>
    <row r="17" spans="1:23" s="8" customFormat="1" ht="13.5" x14ac:dyDescent="0.25">
      <c r="A17" s="12" t="s">
        <v>308</v>
      </c>
      <c r="B17" s="12" t="s">
        <v>369</v>
      </c>
      <c r="C17" s="12" t="s">
        <v>350</v>
      </c>
      <c r="D17" s="12" t="s">
        <v>315</v>
      </c>
      <c r="E17" s="12" t="s">
        <v>354</v>
      </c>
      <c r="F17" s="12" t="s">
        <v>355</v>
      </c>
      <c r="G17" s="13">
        <v>41871</v>
      </c>
      <c r="H17" s="12" t="s">
        <v>310</v>
      </c>
      <c r="I17" s="12" t="s">
        <v>356</v>
      </c>
      <c r="J17" s="19">
        <v>345.6</v>
      </c>
      <c r="K17" s="12" t="s">
        <v>319</v>
      </c>
      <c r="W17" s="14"/>
    </row>
    <row r="18" spans="1:23" s="8" customFormat="1" ht="13.5" x14ac:dyDescent="0.25">
      <c r="A18" s="12" t="s">
        <v>308</v>
      </c>
      <c r="B18" s="12" t="s">
        <v>369</v>
      </c>
      <c r="C18" s="12" t="s">
        <v>309</v>
      </c>
      <c r="D18" s="12" t="s">
        <v>332</v>
      </c>
      <c r="E18" s="12" t="s">
        <v>357</v>
      </c>
      <c r="F18" s="12" t="s">
        <v>334</v>
      </c>
      <c r="G18" s="13">
        <v>41738</v>
      </c>
      <c r="H18" s="12" t="s">
        <v>310</v>
      </c>
      <c r="I18" s="12" t="s">
        <v>358</v>
      </c>
      <c r="J18" s="19">
        <v>192</v>
      </c>
      <c r="K18" s="12" t="s">
        <v>319</v>
      </c>
      <c r="W18" s="14"/>
    </row>
    <row r="19" spans="1:23" s="8" customFormat="1" ht="13.5" x14ac:dyDescent="0.25">
      <c r="A19" s="12" t="s">
        <v>308</v>
      </c>
      <c r="B19" s="12" t="s">
        <v>369</v>
      </c>
      <c r="C19" s="12" t="s">
        <v>309</v>
      </c>
      <c r="D19" s="12" t="s">
        <v>332</v>
      </c>
      <c r="E19" s="12" t="s">
        <v>359</v>
      </c>
      <c r="F19" s="12" t="s">
        <v>334</v>
      </c>
      <c r="G19" s="13">
        <v>41738</v>
      </c>
      <c r="H19" s="12" t="s">
        <v>310</v>
      </c>
      <c r="I19" s="12" t="s">
        <v>360</v>
      </c>
      <c r="J19" s="19">
        <v>192</v>
      </c>
      <c r="K19" s="12" t="s">
        <v>319</v>
      </c>
      <c r="W19" s="14"/>
    </row>
    <row r="20" spans="1:23" s="8" customFormat="1" ht="13.5" x14ac:dyDescent="0.25">
      <c r="A20" s="12" t="s">
        <v>308</v>
      </c>
      <c r="B20" s="12" t="s">
        <v>369</v>
      </c>
      <c r="C20" s="12" t="s">
        <v>309</v>
      </c>
      <c r="D20" s="12" t="s">
        <v>315</v>
      </c>
      <c r="E20" s="12" t="s">
        <v>361</v>
      </c>
      <c r="F20" s="12" t="s">
        <v>362</v>
      </c>
      <c r="G20" s="13">
        <v>2</v>
      </c>
      <c r="H20" s="12" t="s">
        <v>310</v>
      </c>
      <c r="I20" s="12" t="s">
        <v>363</v>
      </c>
      <c r="J20" s="19">
        <v>288</v>
      </c>
      <c r="K20" s="12" t="s">
        <v>319</v>
      </c>
      <c r="W20" s="14"/>
    </row>
    <row r="21" spans="1:23" s="8" customFormat="1" ht="13.5" x14ac:dyDescent="0.25">
      <c r="A21" s="12" t="s">
        <v>308</v>
      </c>
      <c r="B21" s="12" t="s">
        <v>369</v>
      </c>
      <c r="C21" s="12" t="s">
        <v>309</v>
      </c>
      <c r="D21" s="12" t="s">
        <v>315</v>
      </c>
      <c r="E21" s="12" t="s">
        <v>364</v>
      </c>
      <c r="F21" s="12" t="s">
        <v>365</v>
      </c>
      <c r="G21" s="13">
        <v>2</v>
      </c>
      <c r="H21" s="12" t="s">
        <v>310</v>
      </c>
      <c r="I21" s="12" t="s">
        <v>366</v>
      </c>
      <c r="J21" s="19">
        <v>318.72000000000003</v>
      </c>
      <c r="K21" s="12" t="s">
        <v>319</v>
      </c>
      <c r="W21" s="14"/>
    </row>
    <row r="22" spans="1:23" s="8" customFormat="1" ht="13.5" x14ac:dyDescent="0.25">
      <c r="A22" s="12" t="s">
        <v>308</v>
      </c>
      <c r="B22" s="12" t="s">
        <v>369</v>
      </c>
      <c r="C22" s="12" t="s">
        <v>309</v>
      </c>
      <c r="D22" s="12" t="s">
        <v>315</v>
      </c>
      <c r="E22" s="12" t="s">
        <v>367</v>
      </c>
      <c r="F22" s="12" t="s">
        <v>321</v>
      </c>
      <c r="G22" s="13">
        <v>2</v>
      </c>
      <c r="H22" s="12" t="s">
        <v>310</v>
      </c>
      <c r="I22" s="12" t="s">
        <v>368</v>
      </c>
      <c r="J22" s="19">
        <v>281.60000000000002</v>
      </c>
      <c r="K22" s="12" t="s">
        <v>319</v>
      </c>
      <c r="W22" s="14"/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LE MONITEUR</vt:lpstr>
      <vt:lpstr>AFNOR</vt:lpstr>
      <vt:lpstr>DUNOD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FRBUE</dc:creator>
  <cp:lastModifiedBy>Mick KEROUACH</cp:lastModifiedBy>
  <dcterms:created xsi:type="dcterms:W3CDTF">2014-10-27T18:09:32Z</dcterms:created>
  <dcterms:modified xsi:type="dcterms:W3CDTF">2015-04-09T14:55:05Z</dcterms:modified>
</cp:coreProperties>
</file>